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285" windowWidth="9000" windowHeight="7815" tabRatio="798"/>
  </bookViews>
  <sheets>
    <sheet name="Desglose  INGRESOS 2015" sheetId="11" r:id="rId1"/>
    <sheet name="Plantilla 2015 " sheetId="4" r:id="rId2"/>
    <sheet name="Comp Plantilla 2015" sheetId="5" r:id="rId3"/>
    <sheet name="Desglose de Egresos CP" sheetId="1" r:id="rId4"/>
    <sheet name="Egresos 2015" sheetId="8" r:id="rId5"/>
    <sheet name="Resumen 2015" sheetId="9" r:id="rId6"/>
    <sheet name="Caratula" sheetId="10" r:id="rId7"/>
    <sheet name="Programatico CP" sheetId="6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2" hidden="1">'Comp Plantilla 2015'!$A$453:$M$503</definedName>
    <definedName name="_xlnm._FilterDatabase" localSheetId="3" hidden="1">'Desglose de Egresos CP'!$B$932:$H$957</definedName>
    <definedName name="_xlnm._FilterDatabase" localSheetId="1" hidden="1">'Plantilla 2015 '!$B$1:$L$640</definedName>
    <definedName name="_xlnm._FilterDatabase" localSheetId="7" hidden="1">'Programatico CP'!$A$2:$K$821</definedName>
    <definedName name="_xlnm.Print_Area" localSheetId="6">Caratula!$B$1:$E$50</definedName>
    <definedName name="_xlnm.Print_Area" localSheetId="2">'Comp Plantilla 2015'!$A$3:$M$571</definedName>
    <definedName name="_xlnm.Print_Area" localSheetId="3">'Desglose de Egresos CP'!$A$1:$V$963</definedName>
    <definedName name="_xlnm.Print_Area" localSheetId="4">'Egresos 2015'!$B$9:$G$139</definedName>
    <definedName name="_xlnm.Print_Area" localSheetId="1">'Plantilla 2015 '!$B$3:$L$625</definedName>
    <definedName name="_xlnm.Print_Area" localSheetId="7">'Programatico CP'!$A$1:$K$821</definedName>
    <definedName name="_xlnm.Print_Area" localSheetId="5">'Resumen 2015'!$B$9:$E$51</definedName>
    <definedName name="ca">'[1]POA Formato dependencias'!#REF!</definedName>
    <definedName name="Fin">'[1]POA Formato dependencias'!#REF!</definedName>
    <definedName name="funcion">'[1]POA Formato dependencias'!#REF!</definedName>
    <definedName name="PRESIDENTE_MUNICIPAL">'Programatico CP'!$A$1:$K$20</definedName>
    <definedName name="sub">'[1]POA Formato dependencias'!#REF!</definedName>
    <definedName name="_xlnm.Print_Titles" localSheetId="0">'Desglose  INGRESOS 2015'!$1:$3</definedName>
    <definedName name="_xlnm.Print_Titles" localSheetId="3">'Desglose de Egresos CP'!$1:$5</definedName>
    <definedName name="Z_4ECE31E3_F2DD_4BCD_B885_27FCAC802C9A_.wvu.PrintArea" localSheetId="2" hidden="1">'Comp Plantilla 2015'!$A$1:$H$567</definedName>
    <definedName name="Z_4ECE31E3_F2DD_4BCD_B885_27FCAC802C9A_.wvu.PrintArea" localSheetId="1" hidden="1">'Plantilla 2015 '!$A$1:$L$619</definedName>
    <definedName name="Z_4ECE31E3_F2DD_4BCD_B885_27FCAC802C9A_.wvu.PrintArea" localSheetId="5" hidden="1">'Resumen 2015'!$B$1:$E$53</definedName>
    <definedName name="Z_4ECE31E3_F2DD_4BCD_B885_27FCAC802C9A_.wvu.PrintTitles" localSheetId="2" hidden="1">'Comp Plantilla 2015'!$A$1:$IV$2</definedName>
    <definedName name="Z_4ECE31E3_F2DD_4BCD_B885_27FCAC802C9A_.wvu.PrintTitles" localSheetId="4" hidden="1">'Egresos 2015'!$A$1:$IT$6</definedName>
    <definedName name="Z_4ECE31E3_F2DD_4BCD_B885_27FCAC802C9A_.wvu.PrintTitles" localSheetId="1" hidden="1">'Plantilla 2015 '!$A$1:$IV$1</definedName>
    <definedName name="Z_C5FD43E3_73E5_4847_AC6F_F17CF7E07485_.wvu.PrintArea" localSheetId="2" hidden="1">'Comp Plantilla 2015'!$A$1:$H$567</definedName>
    <definedName name="Z_C5FD43E3_73E5_4847_AC6F_F17CF7E07485_.wvu.PrintArea" localSheetId="1" hidden="1">'Plantilla 2015 '!$A$1:$L$619</definedName>
    <definedName name="Z_C5FD43E3_73E5_4847_AC6F_F17CF7E07485_.wvu.PrintArea" localSheetId="5" hidden="1">'Resumen 2015'!$B$1:$E$53</definedName>
    <definedName name="Z_C5FD43E3_73E5_4847_AC6F_F17CF7E07485_.wvu.PrintTitles" localSheetId="2" hidden="1">'Comp Plantilla 2015'!$A$1:$IV$2</definedName>
    <definedName name="Z_C5FD43E3_73E5_4847_AC6F_F17CF7E07485_.wvu.PrintTitles" localSheetId="4" hidden="1">'Egresos 2015'!$A$1:$IT$6</definedName>
    <definedName name="Z_C5FD43E3_73E5_4847_AC6F_F17CF7E07485_.wvu.PrintTitles" localSheetId="1" hidden="1">'Plantilla 2015 '!$A$1:$IV$1</definedName>
  </definedNames>
  <calcPr calcId="145621"/>
</workbook>
</file>

<file path=xl/calcChain.xml><?xml version="1.0" encoding="utf-8"?>
<calcChain xmlns="http://schemas.openxmlformats.org/spreadsheetml/2006/main">
  <c r="M189" i="5" l="1"/>
  <c r="M190" i="5"/>
  <c r="I190" i="5"/>
  <c r="F190" i="5"/>
  <c r="K73" i="6"/>
  <c r="K733" i="6"/>
  <c r="I806" i="1"/>
  <c r="I825" i="1" s="1"/>
  <c r="J806" i="1"/>
  <c r="J825" i="1" s="1"/>
  <c r="K806" i="1"/>
  <c r="L806" i="1"/>
  <c r="M806" i="1"/>
  <c r="M825" i="1" s="1"/>
  <c r="N806" i="1"/>
  <c r="N825" i="1" s="1"/>
  <c r="O806" i="1"/>
  <c r="P806" i="1"/>
  <c r="Q806" i="1"/>
  <c r="Q825" i="1" s="1"/>
  <c r="R806" i="1"/>
  <c r="R825" i="1" s="1"/>
  <c r="S806" i="1"/>
  <c r="T806" i="1"/>
  <c r="I824" i="1"/>
  <c r="J824" i="1"/>
  <c r="K824" i="1"/>
  <c r="K825" i="1" s="1"/>
  <c r="L824" i="1"/>
  <c r="L825" i="1" s="1"/>
  <c r="M824" i="1"/>
  <c r="N824" i="1"/>
  <c r="O824" i="1"/>
  <c r="O825" i="1" s="1"/>
  <c r="P824" i="1"/>
  <c r="P825" i="1" s="1"/>
  <c r="Q824" i="1"/>
  <c r="R824" i="1"/>
  <c r="S824" i="1"/>
  <c r="S825" i="1" s="1"/>
  <c r="T824" i="1"/>
  <c r="T825" i="1" s="1"/>
  <c r="H840" i="1"/>
  <c r="H843" i="1"/>
  <c r="H844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K387" i="6" l="1"/>
  <c r="K401" i="6"/>
  <c r="K358" i="5" l="1"/>
  <c r="G358" i="5"/>
  <c r="L358" i="5" s="1"/>
  <c r="G264" i="5"/>
  <c r="G276" i="4" s="1"/>
  <c r="K818" i="6"/>
  <c r="K790" i="6"/>
  <c r="K774" i="6"/>
  <c r="K655" i="6"/>
  <c r="K131" i="6"/>
  <c r="H936" i="1"/>
  <c r="H954" i="1"/>
  <c r="T310" i="1"/>
  <c r="K677" i="6"/>
  <c r="K561" i="6"/>
  <c r="K502" i="6"/>
  <c r="K474" i="6"/>
  <c r="K413" i="6"/>
  <c r="H622" i="1"/>
  <c r="J155" i="1"/>
  <c r="K155" i="1"/>
  <c r="L155" i="1"/>
  <c r="M155" i="1"/>
  <c r="N155" i="1"/>
  <c r="O155" i="1"/>
  <c r="P155" i="1"/>
  <c r="Q155" i="1"/>
  <c r="R155" i="1"/>
  <c r="S155" i="1"/>
  <c r="T155" i="1"/>
  <c r="I155" i="1"/>
  <c r="K108" i="6"/>
  <c r="K706" i="6" l="1"/>
  <c r="M358" i="5"/>
  <c r="G380" i="4"/>
  <c r="K380" i="4" s="1"/>
  <c r="K619" i="6"/>
  <c r="K821" i="6" s="1"/>
  <c r="G132" i="8"/>
  <c r="E49" i="9" s="1"/>
  <c r="G129" i="8"/>
  <c r="E48" i="9" s="1"/>
  <c r="J80" i="11" l="1"/>
  <c r="J79" i="11" s="1"/>
  <c r="E26" i="9" s="1"/>
  <c r="J62" i="11"/>
  <c r="E24" i="9" s="1"/>
  <c r="J75" i="11"/>
  <c r="E25" i="9" s="1"/>
  <c r="H591" i="1"/>
  <c r="H592" i="1" s="1"/>
  <c r="H645" i="1"/>
  <c r="H643" i="1"/>
  <c r="H644" i="1"/>
  <c r="H642" i="1"/>
  <c r="G94" i="8"/>
  <c r="H955" i="1"/>
  <c r="H953" i="1"/>
  <c r="H940" i="1"/>
  <c r="H933" i="1"/>
  <c r="H930" i="1"/>
  <c r="G90" i="8" s="1"/>
  <c r="H646" i="1" l="1"/>
  <c r="H957" i="1"/>
  <c r="E43" i="9" s="1"/>
  <c r="E42" i="9"/>
  <c r="H713" i="1" l="1"/>
  <c r="H714" i="1"/>
  <c r="V285" i="1" l="1"/>
  <c r="U285" i="1"/>
  <c r="H285" i="1"/>
  <c r="H286" i="1"/>
  <c r="H757" i="1"/>
  <c r="H875" i="1"/>
  <c r="I128" i="1"/>
  <c r="H126" i="1"/>
  <c r="K921" i="1"/>
  <c r="K925" i="1" s="1"/>
  <c r="J921" i="1"/>
  <c r="J925" i="1" s="1"/>
  <c r="I312" i="1"/>
  <c r="H271" i="1"/>
  <c r="T313" i="1"/>
  <c r="H313" i="1" s="1"/>
  <c r="T314" i="1"/>
  <c r="H314" i="1" s="1"/>
  <c r="T112" i="1"/>
  <c r="H351" i="1"/>
  <c r="H779" i="1"/>
  <c r="H44" i="1"/>
  <c r="H920" i="1"/>
  <c r="T925" i="1"/>
  <c r="S925" i="1"/>
  <c r="R925" i="1"/>
  <c r="Q925" i="1"/>
  <c r="P925" i="1"/>
  <c r="O925" i="1"/>
  <c r="N925" i="1"/>
  <c r="M925" i="1"/>
  <c r="L925" i="1"/>
  <c r="I925" i="1"/>
  <c r="H923" i="1"/>
  <c r="G70" i="8" s="1"/>
  <c r="H922" i="1"/>
  <c r="G69" i="8" s="1"/>
  <c r="H359" i="1"/>
  <c r="H360" i="1"/>
  <c r="H352" i="1"/>
  <c r="H349" i="1"/>
  <c r="H347" i="1"/>
  <c r="G71" i="8" l="1"/>
  <c r="H921" i="1"/>
  <c r="G68" i="8" s="1"/>
  <c r="G72" i="8" l="1"/>
  <c r="E41" i="9" s="1"/>
  <c r="H924" i="1"/>
  <c r="H925" i="1" s="1"/>
  <c r="H112" i="1"/>
  <c r="H15" i="1"/>
  <c r="J71" i="11"/>
  <c r="E23" i="9" s="1"/>
  <c r="J67" i="11"/>
  <c r="E22" i="9" s="1"/>
  <c r="J52" i="11"/>
  <c r="E21" i="9" s="1"/>
  <c r="J43" i="11"/>
  <c r="E18" i="9" s="1"/>
  <c r="J35" i="11"/>
  <c r="E17" i="9" s="1"/>
  <c r="J17" i="11"/>
  <c r="E16" i="9" s="1"/>
  <c r="J14" i="11"/>
  <c r="E15" i="9" s="1"/>
  <c r="J4" i="11"/>
  <c r="E47" i="9"/>
  <c r="E46" i="9"/>
  <c r="E45" i="9"/>
  <c r="E44" i="9"/>
  <c r="G121" i="8"/>
  <c r="G127" i="8" s="1"/>
  <c r="G87" i="8"/>
  <c r="B84" i="8"/>
  <c r="J82" i="11" l="1"/>
  <c r="E14" i="9"/>
  <c r="E29" i="9" s="1"/>
  <c r="J65" i="11"/>
  <c r="I23" i="1"/>
  <c r="J23" i="1"/>
  <c r="K23" i="1"/>
  <c r="L23" i="1"/>
  <c r="M23" i="1"/>
  <c r="N23" i="1"/>
  <c r="O23" i="1"/>
  <c r="P23" i="1"/>
  <c r="Q23" i="1"/>
  <c r="R23" i="1"/>
  <c r="S23" i="1"/>
  <c r="T23" i="1"/>
  <c r="I50" i="1"/>
  <c r="J50" i="1"/>
  <c r="K50" i="1"/>
  <c r="L50" i="1"/>
  <c r="M50" i="1"/>
  <c r="N50" i="1"/>
  <c r="O50" i="1"/>
  <c r="P50" i="1"/>
  <c r="Q50" i="1"/>
  <c r="R50" i="1"/>
  <c r="S50" i="1"/>
  <c r="T50" i="1"/>
  <c r="I76" i="1"/>
  <c r="J76" i="1"/>
  <c r="K76" i="1"/>
  <c r="L76" i="1"/>
  <c r="M76" i="1"/>
  <c r="N76" i="1"/>
  <c r="O76" i="1"/>
  <c r="P76" i="1"/>
  <c r="Q76" i="1"/>
  <c r="R76" i="1"/>
  <c r="S76" i="1"/>
  <c r="T76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J128" i="1"/>
  <c r="K128" i="1"/>
  <c r="L128" i="1"/>
  <c r="M128" i="1"/>
  <c r="N128" i="1"/>
  <c r="O128" i="1"/>
  <c r="P128" i="1"/>
  <c r="Q128" i="1"/>
  <c r="R128" i="1"/>
  <c r="S128" i="1"/>
  <c r="T128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E570" i="5"/>
  <c r="C570" i="5"/>
  <c r="G568" i="5"/>
  <c r="K567" i="5"/>
  <c r="G567" i="5"/>
  <c r="F567" i="5" s="1"/>
  <c r="E556" i="5"/>
  <c r="C556" i="5"/>
  <c r="K554" i="5"/>
  <c r="G554" i="5"/>
  <c r="L554" i="5" s="1"/>
  <c r="K553" i="5"/>
  <c r="G553" i="5"/>
  <c r="L553" i="5" s="1"/>
  <c r="K552" i="5"/>
  <c r="G552" i="5"/>
  <c r="L552" i="5" s="1"/>
  <c r="E541" i="5"/>
  <c r="C541" i="5"/>
  <c r="K539" i="5"/>
  <c r="G539" i="5"/>
  <c r="F539" i="5" s="1"/>
  <c r="K538" i="5"/>
  <c r="G538" i="5"/>
  <c r="K537" i="5"/>
  <c r="G537" i="5"/>
  <c r="L537" i="5" s="1"/>
  <c r="K536" i="5"/>
  <c r="G536" i="5"/>
  <c r="F536" i="5" s="1"/>
  <c r="K535" i="5"/>
  <c r="G535" i="5"/>
  <c r="F535" i="5" s="1"/>
  <c r="K534" i="5"/>
  <c r="G534" i="5"/>
  <c r="F534" i="5" s="1"/>
  <c r="B528" i="5"/>
  <c r="E523" i="5"/>
  <c r="C523" i="5"/>
  <c r="K521" i="5"/>
  <c r="G521" i="5"/>
  <c r="K520" i="5"/>
  <c r="G520" i="5"/>
  <c r="F520" i="5" s="1"/>
  <c r="K519" i="5"/>
  <c r="G519" i="5"/>
  <c r="H519" i="5" s="1"/>
  <c r="K518" i="5"/>
  <c r="G518" i="5"/>
  <c r="F518" i="5" s="1"/>
  <c r="K517" i="5"/>
  <c r="G517" i="5"/>
  <c r="L517" i="5" s="1"/>
  <c r="K516" i="5"/>
  <c r="G516" i="5"/>
  <c r="K515" i="5"/>
  <c r="G515" i="5"/>
  <c r="K514" i="5"/>
  <c r="G514" i="5"/>
  <c r="F514" i="5" s="1"/>
  <c r="K513" i="5"/>
  <c r="G513" i="5"/>
  <c r="L513" i="5" s="1"/>
  <c r="K512" i="5"/>
  <c r="G512" i="5"/>
  <c r="F512" i="5" s="1"/>
  <c r="M511" i="5"/>
  <c r="L511" i="5"/>
  <c r="K511" i="5"/>
  <c r="H511" i="5"/>
  <c r="K510" i="5"/>
  <c r="G510" i="5"/>
  <c r="F510" i="5" s="1"/>
  <c r="K509" i="5"/>
  <c r="G509" i="5"/>
  <c r="L509" i="5" s="1"/>
  <c r="K508" i="5"/>
  <c r="G508" i="5"/>
  <c r="F508" i="5" s="1"/>
  <c r="K507" i="5"/>
  <c r="G507" i="5"/>
  <c r="K506" i="5"/>
  <c r="G506" i="5"/>
  <c r="F506" i="5" s="1"/>
  <c r="K505" i="5"/>
  <c r="G505" i="5"/>
  <c r="L505" i="5" s="1"/>
  <c r="B499" i="5"/>
  <c r="E494" i="5"/>
  <c r="C494" i="5"/>
  <c r="G492" i="5"/>
  <c r="M492" i="5" s="1"/>
  <c r="G490" i="5"/>
  <c r="M490" i="5" s="1"/>
  <c r="K488" i="5"/>
  <c r="G488" i="5"/>
  <c r="K486" i="5"/>
  <c r="G486" i="5"/>
  <c r="F486" i="5" s="1"/>
  <c r="G485" i="5"/>
  <c r="M485" i="5" s="1"/>
  <c r="G483" i="5"/>
  <c r="M483" i="5" s="1"/>
  <c r="G482" i="5"/>
  <c r="G481" i="5"/>
  <c r="M481" i="5" s="1"/>
  <c r="K479" i="5"/>
  <c r="G479" i="5"/>
  <c r="L479" i="5" s="1"/>
  <c r="K478" i="5"/>
  <c r="G478" i="5"/>
  <c r="K476" i="5"/>
  <c r="G476" i="5"/>
  <c r="L476" i="5" s="1"/>
  <c r="K475" i="5"/>
  <c r="G475" i="5"/>
  <c r="L475" i="5" s="1"/>
  <c r="G473" i="5"/>
  <c r="G472" i="5"/>
  <c r="K471" i="5"/>
  <c r="G471" i="5"/>
  <c r="K470" i="5"/>
  <c r="G470" i="5"/>
  <c r="G469" i="5"/>
  <c r="G467" i="5"/>
  <c r="K465" i="5"/>
  <c r="G465" i="5"/>
  <c r="H465" i="5" s="1"/>
  <c r="G464" i="5"/>
  <c r="M464" i="5" s="1"/>
  <c r="G462" i="5"/>
  <c r="L462" i="5" s="1"/>
  <c r="M461" i="5"/>
  <c r="L461" i="5"/>
  <c r="J461" i="5"/>
  <c r="G460" i="5"/>
  <c r="M460" i="5" s="1"/>
  <c r="M459" i="5"/>
  <c r="L459" i="5"/>
  <c r="J459" i="5"/>
  <c r="G458" i="5"/>
  <c r="M457" i="5"/>
  <c r="J457" i="5"/>
  <c r="K456" i="5"/>
  <c r="G456" i="5"/>
  <c r="L456" i="5" s="1"/>
  <c r="E445" i="5"/>
  <c r="C445" i="5"/>
  <c r="K443" i="5"/>
  <c r="G443" i="5"/>
  <c r="F443" i="5" s="1"/>
  <c r="K442" i="5"/>
  <c r="G442" i="5"/>
  <c r="F442" i="5" s="1"/>
  <c r="M441" i="5"/>
  <c r="L441" i="5"/>
  <c r="K441" i="5"/>
  <c r="J441" i="5"/>
  <c r="K440" i="5"/>
  <c r="G440" i="5"/>
  <c r="K439" i="5"/>
  <c r="G439" i="5"/>
  <c r="F439" i="5" s="1"/>
  <c r="K438" i="5"/>
  <c r="G438" i="5"/>
  <c r="L438" i="5" s="1"/>
  <c r="K437" i="5"/>
  <c r="G437" i="5"/>
  <c r="M436" i="5"/>
  <c r="L436" i="5"/>
  <c r="K436" i="5"/>
  <c r="K435" i="5"/>
  <c r="G435" i="5"/>
  <c r="K434" i="5"/>
  <c r="G434" i="5"/>
  <c r="L434" i="5" s="1"/>
  <c r="K433" i="5"/>
  <c r="G433" i="5"/>
  <c r="L433" i="5" s="1"/>
  <c r="K432" i="5"/>
  <c r="G432" i="5"/>
  <c r="K431" i="5"/>
  <c r="G431" i="5"/>
  <c r="K430" i="5"/>
  <c r="G430" i="5"/>
  <c r="F430" i="5" s="1"/>
  <c r="K429" i="5"/>
  <c r="G429" i="5"/>
  <c r="K428" i="5"/>
  <c r="G428" i="5"/>
  <c r="K427" i="5"/>
  <c r="G427" i="5"/>
  <c r="K426" i="5"/>
  <c r="G426" i="5"/>
  <c r="L426" i="5" s="1"/>
  <c r="K425" i="5"/>
  <c r="G425" i="5"/>
  <c r="L425" i="5" s="1"/>
  <c r="K424" i="5"/>
  <c r="G424" i="5"/>
  <c r="F424" i="5" s="1"/>
  <c r="K423" i="5"/>
  <c r="H423" i="5"/>
  <c r="G423" i="5"/>
  <c r="L423" i="5" s="1"/>
  <c r="M422" i="5"/>
  <c r="K422" i="5"/>
  <c r="G422" i="5"/>
  <c r="F422" i="5" s="1"/>
  <c r="K421" i="5"/>
  <c r="G421" i="5"/>
  <c r="M421" i="5" s="1"/>
  <c r="K420" i="5"/>
  <c r="G420" i="5"/>
  <c r="K419" i="5"/>
  <c r="G419" i="5"/>
  <c r="H419" i="5" s="1"/>
  <c r="K418" i="5"/>
  <c r="G418" i="5"/>
  <c r="F418" i="5" s="1"/>
  <c r="K417" i="5"/>
  <c r="G417" i="5"/>
  <c r="L417" i="5" s="1"/>
  <c r="K416" i="5"/>
  <c r="G416" i="5"/>
  <c r="F416" i="5" s="1"/>
  <c r="K415" i="5"/>
  <c r="G415" i="5"/>
  <c r="H415" i="5" s="1"/>
  <c r="K414" i="5"/>
  <c r="G414" i="5"/>
  <c r="K413" i="5"/>
  <c r="G413" i="5"/>
  <c r="L413" i="5" s="1"/>
  <c r="K412" i="5"/>
  <c r="G412" i="5"/>
  <c r="K411" i="5"/>
  <c r="G411" i="5"/>
  <c r="K410" i="5"/>
  <c r="G410" i="5"/>
  <c r="L410" i="5" s="1"/>
  <c r="K409" i="5"/>
  <c r="G409" i="5"/>
  <c r="L409" i="5" s="1"/>
  <c r="K408" i="5"/>
  <c r="G408" i="5"/>
  <c r="K407" i="5"/>
  <c r="G407" i="5"/>
  <c r="K406" i="5"/>
  <c r="G406" i="5"/>
  <c r="F406" i="5" s="1"/>
  <c r="E395" i="5"/>
  <c r="C395" i="5"/>
  <c r="K393" i="5"/>
  <c r="H393" i="5"/>
  <c r="G393" i="5"/>
  <c r="M392" i="5"/>
  <c r="L392" i="5"/>
  <c r="K392" i="5"/>
  <c r="I392" i="5"/>
  <c r="J392" i="5" s="1"/>
  <c r="M391" i="5"/>
  <c r="L391" i="5"/>
  <c r="K391" i="5"/>
  <c r="I391" i="5"/>
  <c r="J391" i="5" s="1"/>
  <c r="K390" i="5"/>
  <c r="G390" i="5"/>
  <c r="F390" i="5" s="1"/>
  <c r="E379" i="5"/>
  <c r="C379" i="5"/>
  <c r="K374" i="5"/>
  <c r="G374" i="5"/>
  <c r="L374" i="5" s="1"/>
  <c r="K373" i="5"/>
  <c r="G373" i="5"/>
  <c r="K372" i="5"/>
  <c r="G372" i="5"/>
  <c r="K371" i="5"/>
  <c r="G371" i="5"/>
  <c r="F371" i="5" s="1"/>
  <c r="E360" i="5"/>
  <c r="C360" i="5"/>
  <c r="K357" i="5"/>
  <c r="G357" i="5"/>
  <c r="L357" i="5" s="1"/>
  <c r="K356" i="5"/>
  <c r="G356" i="5"/>
  <c r="L356" i="5" s="1"/>
  <c r="E345" i="5"/>
  <c r="C345" i="5"/>
  <c r="G343" i="5"/>
  <c r="K342" i="5"/>
  <c r="G342" i="5"/>
  <c r="K341" i="5"/>
  <c r="G341" i="5"/>
  <c r="H341" i="5" s="1"/>
  <c r="K340" i="5"/>
  <c r="G340" i="5"/>
  <c r="L340" i="5" s="1"/>
  <c r="K339" i="5"/>
  <c r="G339" i="5"/>
  <c r="K338" i="5"/>
  <c r="G338" i="5"/>
  <c r="K337" i="5"/>
  <c r="G337" i="5"/>
  <c r="K336" i="5"/>
  <c r="G336" i="5"/>
  <c r="L336" i="5" s="1"/>
  <c r="K335" i="5"/>
  <c r="G335" i="5"/>
  <c r="L335" i="5" s="1"/>
  <c r="K334" i="5"/>
  <c r="G334" i="5"/>
  <c r="F334" i="5" s="1"/>
  <c r="K333" i="5"/>
  <c r="G333" i="5"/>
  <c r="L333" i="5" s="1"/>
  <c r="K332" i="5"/>
  <c r="I332" i="5"/>
  <c r="J332" i="5" s="1"/>
  <c r="G332" i="5"/>
  <c r="F332" i="5" s="1"/>
  <c r="K331" i="5"/>
  <c r="G331" i="5"/>
  <c r="L331" i="5" s="1"/>
  <c r="K330" i="5"/>
  <c r="G330" i="5"/>
  <c r="F330" i="5" s="1"/>
  <c r="K329" i="5"/>
  <c r="G329" i="5"/>
  <c r="H329" i="5" s="1"/>
  <c r="E318" i="5"/>
  <c r="C318" i="5"/>
  <c r="M316" i="5"/>
  <c r="L316" i="5"/>
  <c r="J316" i="5"/>
  <c r="K315" i="5"/>
  <c r="G315" i="5"/>
  <c r="F315" i="5" s="1"/>
  <c r="K314" i="5"/>
  <c r="G314" i="5"/>
  <c r="H314" i="5" s="1"/>
  <c r="K313" i="5"/>
  <c r="G313" i="5"/>
  <c r="F313" i="5" s="1"/>
  <c r="K312" i="5"/>
  <c r="G312" i="5"/>
  <c r="L312" i="5" s="1"/>
  <c r="K311" i="5"/>
  <c r="G311" i="5"/>
  <c r="F311" i="5" s="1"/>
  <c r="K310" i="5"/>
  <c r="G310" i="5"/>
  <c r="K309" i="5"/>
  <c r="G309" i="5"/>
  <c r="L309" i="5" s="1"/>
  <c r="E298" i="5"/>
  <c r="C298" i="5"/>
  <c r="K296" i="5"/>
  <c r="G296" i="5"/>
  <c r="K295" i="5"/>
  <c r="G295" i="5"/>
  <c r="L295" i="5" s="1"/>
  <c r="K294" i="5"/>
  <c r="G294" i="5"/>
  <c r="L294" i="5" s="1"/>
  <c r="K293" i="5"/>
  <c r="G293" i="5"/>
  <c r="F293" i="5" s="1"/>
  <c r="E282" i="5"/>
  <c r="C282" i="5"/>
  <c r="K280" i="5"/>
  <c r="G280" i="5"/>
  <c r="M280" i="5" s="1"/>
  <c r="K279" i="5"/>
  <c r="G279" i="5"/>
  <c r="K278" i="5"/>
  <c r="G278" i="5"/>
  <c r="L278" i="5" s="1"/>
  <c r="K277" i="5"/>
  <c r="G277" i="5"/>
  <c r="L277" i="5" s="1"/>
  <c r="E266" i="5"/>
  <c r="C266" i="5"/>
  <c r="M264" i="5"/>
  <c r="L264" i="5"/>
  <c r="K264" i="5"/>
  <c r="I264" i="5"/>
  <c r="F264" i="5"/>
  <c r="K263" i="5"/>
  <c r="G263" i="5"/>
  <c r="K262" i="5"/>
  <c r="G262" i="5"/>
  <c r="H262" i="5" s="1"/>
  <c r="K261" i="5"/>
  <c r="G261" i="5"/>
  <c r="L261" i="5" s="1"/>
  <c r="K260" i="5"/>
  <c r="G260" i="5"/>
  <c r="L260" i="5" s="1"/>
  <c r="E244" i="5"/>
  <c r="C244" i="5"/>
  <c r="K242" i="5"/>
  <c r="G242" i="5"/>
  <c r="I242" i="5" s="1"/>
  <c r="K241" i="5"/>
  <c r="G241" i="5"/>
  <c r="L241" i="5" s="1"/>
  <c r="K240" i="5"/>
  <c r="G240" i="5"/>
  <c r="L240" i="5" s="1"/>
  <c r="K239" i="5"/>
  <c r="G239" i="5"/>
  <c r="M239" i="5" s="1"/>
  <c r="K238" i="5"/>
  <c r="G238" i="5"/>
  <c r="I238" i="5" s="1"/>
  <c r="E225" i="5"/>
  <c r="C225" i="5"/>
  <c r="K223" i="5"/>
  <c r="G223" i="5"/>
  <c r="H223" i="5" s="1"/>
  <c r="K222" i="5"/>
  <c r="G222" i="5"/>
  <c r="F222" i="5" s="1"/>
  <c r="E211" i="5"/>
  <c r="C211" i="5"/>
  <c r="G209" i="5"/>
  <c r="G208" i="5"/>
  <c r="L208" i="5" s="1"/>
  <c r="G207" i="5"/>
  <c r="M207" i="5" s="1"/>
  <c r="K206" i="5"/>
  <c r="G206" i="5"/>
  <c r="F206" i="5" s="1"/>
  <c r="K205" i="5"/>
  <c r="G205" i="5"/>
  <c r="L205" i="5" s="1"/>
  <c r="F205" i="5"/>
  <c r="K204" i="5"/>
  <c r="G204" i="5"/>
  <c r="F204" i="5" s="1"/>
  <c r="K203" i="5"/>
  <c r="G203" i="5"/>
  <c r="H203" i="5" s="1"/>
  <c r="E192" i="5"/>
  <c r="C192" i="5"/>
  <c r="K190" i="5"/>
  <c r="G190" i="5"/>
  <c r="F189" i="5" s="1"/>
  <c r="K189" i="5"/>
  <c r="G189" i="5"/>
  <c r="L189" i="5" s="1"/>
  <c r="K188" i="5"/>
  <c r="G188" i="5"/>
  <c r="H188" i="5" s="1"/>
  <c r="K187" i="5"/>
  <c r="H187" i="5"/>
  <c r="G187" i="5"/>
  <c r="F187" i="5" s="1"/>
  <c r="K186" i="5"/>
  <c r="G186" i="5"/>
  <c r="L186" i="5" s="1"/>
  <c r="K185" i="5"/>
  <c r="G185" i="5"/>
  <c r="F185" i="5" s="1"/>
  <c r="K184" i="5"/>
  <c r="G184" i="5"/>
  <c r="H184" i="5" s="1"/>
  <c r="K183" i="5"/>
  <c r="G183" i="5"/>
  <c r="F183" i="5" s="1"/>
  <c r="E172" i="5"/>
  <c r="C172" i="5"/>
  <c r="K170" i="5"/>
  <c r="G170" i="5"/>
  <c r="H170" i="5" s="1"/>
  <c r="K169" i="5"/>
  <c r="G169" i="5"/>
  <c r="L169" i="5" s="1"/>
  <c r="F169" i="5"/>
  <c r="K168" i="5"/>
  <c r="G168" i="5"/>
  <c r="L168" i="5" s="1"/>
  <c r="K167" i="5"/>
  <c r="G167" i="5"/>
  <c r="E156" i="5"/>
  <c r="C156" i="5"/>
  <c r="M155" i="5"/>
  <c r="L155" i="5"/>
  <c r="M154" i="5"/>
  <c r="L154" i="5"/>
  <c r="J154" i="5"/>
  <c r="G153" i="5"/>
  <c r="M152" i="5"/>
  <c r="L152" i="5"/>
  <c r="J152" i="5"/>
  <c r="K151" i="5"/>
  <c r="G151" i="5"/>
  <c r="K150" i="5"/>
  <c r="G150" i="5"/>
  <c r="H150" i="5" s="1"/>
  <c r="K149" i="5"/>
  <c r="G149" i="5"/>
  <c r="F149" i="5" s="1"/>
  <c r="E138" i="5"/>
  <c r="C138" i="5"/>
  <c r="K136" i="5"/>
  <c r="G136" i="5"/>
  <c r="K134" i="5"/>
  <c r="G134" i="5"/>
  <c r="L134" i="5" s="1"/>
  <c r="K133" i="5"/>
  <c r="G133" i="5"/>
  <c r="L133" i="5" s="1"/>
  <c r="K132" i="5"/>
  <c r="G132" i="5"/>
  <c r="L132" i="5" s="1"/>
  <c r="K131" i="5"/>
  <c r="G131" i="5"/>
  <c r="I131" i="5" s="1"/>
  <c r="K130" i="5"/>
  <c r="G130" i="5"/>
  <c r="L130" i="5" s="1"/>
  <c r="K129" i="5"/>
  <c r="G129" i="5"/>
  <c r="L129" i="5" s="1"/>
  <c r="E118" i="5"/>
  <c r="C118" i="5"/>
  <c r="K116" i="5"/>
  <c r="G116" i="5"/>
  <c r="K115" i="5"/>
  <c r="G115" i="5"/>
  <c r="K114" i="5"/>
  <c r="G114" i="5"/>
  <c r="I114" i="5" s="1"/>
  <c r="J114" i="5" s="1"/>
  <c r="K113" i="5"/>
  <c r="G113" i="5"/>
  <c r="L113" i="5" s="1"/>
  <c r="K112" i="5"/>
  <c r="G112" i="5"/>
  <c r="F112" i="5" s="1"/>
  <c r="K111" i="5"/>
  <c r="G111" i="5"/>
  <c r="H111" i="5" s="1"/>
  <c r="K110" i="5"/>
  <c r="G110" i="5"/>
  <c r="F110" i="5" s="1"/>
  <c r="K109" i="5"/>
  <c r="G109" i="5"/>
  <c r="L109" i="5" s="1"/>
  <c r="K108" i="5"/>
  <c r="G108" i="5"/>
  <c r="F108" i="5" s="1"/>
  <c r="K107" i="5"/>
  <c r="G107" i="5"/>
  <c r="H107" i="5" s="1"/>
  <c r="K106" i="5"/>
  <c r="G106" i="5"/>
  <c r="H106" i="5" s="1"/>
  <c r="K105" i="5"/>
  <c r="G105" i="5"/>
  <c r="L105" i="5" s="1"/>
  <c r="E77" i="5"/>
  <c r="C77" i="5"/>
  <c r="K75" i="5"/>
  <c r="G75" i="5"/>
  <c r="K74" i="5"/>
  <c r="G74" i="5"/>
  <c r="M74" i="5" s="1"/>
  <c r="K73" i="5"/>
  <c r="G73" i="5"/>
  <c r="F73" i="5" s="1"/>
  <c r="K72" i="5"/>
  <c r="G72" i="5"/>
  <c r="H72" i="5" s="1"/>
  <c r="M71" i="5"/>
  <c r="L71" i="5"/>
  <c r="J71" i="5"/>
  <c r="K70" i="5"/>
  <c r="G70" i="5"/>
  <c r="K69" i="5"/>
  <c r="G69" i="5"/>
  <c r="L69" i="5" s="1"/>
  <c r="K68" i="5"/>
  <c r="G68" i="5"/>
  <c r="L68" i="5" s="1"/>
  <c r="E57" i="5"/>
  <c r="C57" i="5"/>
  <c r="K55" i="5"/>
  <c r="G55" i="5"/>
  <c r="M55" i="5" s="1"/>
  <c r="K54" i="5"/>
  <c r="G54" i="5"/>
  <c r="L54" i="5" s="1"/>
  <c r="F54" i="5"/>
  <c r="K53" i="5"/>
  <c r="G53" i="5"/>
  <c r="L53" i="5" s="1"/>
  <c r="K52" i="5"/>
  <c r="G52" i="5"/>
  <c r="M52" i="5" s="1"/>
  <c r="E41" i="5"/>
  <c r="C41" i="5"/>
  <c r="K39" i="5"/>
  <c r="G39" i="5"/>
  <c r="L39" i="5" s="1"/>
  <c r="M38" i="5"/>
  <c r="L38" i="5"/>
  <c r="K38" i="5"/>
  <c r="J38" i="5"/>
  <c r="K37" i="5"/>
  <c r="G37" i="5"/>
  <c r="F37" i="5" s="1"/>
  <c r="E26" i="5"/>
  <c r="C26" i="5"/>
  <c r="K25" i="5"/>
  <c r="G25" i="5"/>
  <c r="I25" i="5" s="1"/>
  <c r="J25" i="5" s="1"/>
  <c r="C14" i="5"/>
  <c r="K12" i="5"/>
  <c r="G12" i="5"/>
  <c r="L12" i="5" s="1"/>
  <c r="D620" i="4"/>
  <c r="G618" i="4"/>
  <c r="H618" i="4" s="1"/>
  <c r="G617" i="4"/>
  <c r="K617" i="4" s="1"/>
  <c r="D605" i="4"/>
  <c r="H603" i="4"/>
  <c r="J593" i="4"/>
  <c r="I593" i="4"/>
  <c r="D591" i="4"/>
  <c r="G590" i="4"/>
  <c r="H590" i="4" s="1"/>
  <c r="L590" i="4" s="1"/>
  <c r="G589" i="4"/>
  <c r="H589" i="4" s="1"/>
  <c r="L589" i="4" s="1"/>
  <c r="G588" i="4"/>
  <c r="H588" i="4" s="1"/>
  <c r="L588" i="4" s="1"/>
  <c r="G587" i="4"/>
  <c r="H587" i="4" s="1"/>
  <c r="L587" i="4" s="1"/>
  <c r="G586" i="4"/>
  <c r="H586" i="4" s="1"/>
  <c r="L586" i="4" s="1"/>
  <c r="G585" i="4"/>
  <c r="H585" i="4" s="1"/>
  <c r="L585" i="4" s="1"/>
  <c r="L593" i="4" s="1"/>
  <c r="J583" i="4"/>
  <c r="B576" i="4"/>
  <c r="D571" i="4"/>
  <c r="G569" i="4"/>
  <c r="K569" i="4" s="1"/>
  <c r="G568" i="4"/>
  <c r="K568" i="4" s="1"/>
  <c r="G567" i="4"/>
  <c r="J565" i="4"/>
  <c r="B559" i="4"/>
  <c r="D554" i="4"/>
  <c r="G552" i="4"/>
  <c r="K552" i="4" s="1"/>
  <c r="G551" i="4"/>
  <c r="K551" i="4" s="1"/>
  <c r="G550" i="4"/>
  <c r="K550" i="4" s="1"/>
  <c r="G549" i="4"/>
  <c r="G548" i="4"/>
  <c r="K548" i="4" s="1"/>
  <c r="G547" i="4"/>
  <c r="H547" i="4" s="1"/>
  <c r="J545" i="4"/>
  <c r="B539" i="4"/>
  <c r="D534" i="4"/>
  <c r="G532" i="4"/>
  <c r="G531" i="4"/>
  <c r="K531" i="4" s="1"/>
  <c r="G530" i="4"/>
  <c r="H530" i="4" s="1"/>
  <c r="J530" i="4" s="1"/>
  <c r="G529" i="4"/>
  <c r="K529" i="4" s="1"/>
  <c r="G528" i="4"/>
  <c r="H528" i="4" s="1"/>
  <c r="J528" i="4" s="1"/>
  <c r="G527" i="4"/>
  <c r="K527" i="4" s="1"/>
  <c r="G526" i="4"/>
  <c r="H526" i="4" s="1"/>
  <c r="J526" i="4" s="1"/>
  <c r="G525" i="4"/>
  <c r="K525" i="4" s="1"/>
  <c r="G524" i="4"/>
  <c r="G523" i="4"/>
  <c r="K523" i="4" s="1"/>
  <c r="G522" i="4"/>
  <c r="H522" i="4" s="1"/>
  <c r="J522" i="4" s="1"/>
  <c r="G521" i="4"/>
  <c r="K521" i="4" s="1"/>
  <c r="G520" i="4"/>
  <c r="H520" i="4" s="1"/>
  <c r="J520" i="4" s="1"/>
  <c r="G519" i="4"/>
  <c r="K519" i="4" s="1"/>
  <c r="G518" i="4"/>
  <c r="H518" i="4" s="1"/>
  <c r="J518" i="4" s="1"/>
  <c r="G517" i="4"/>
  <c r="K517" i="4" s="1"/>
  <c r="J515" i="4"/>
  <c r="E511" i="4"/>
  <c r="E541" i="4" s="1"/>
  <c r="B509" i="4"/>
  <c r="D504" i="4"/>
  <c r="G498" i="4"/>
  <c r="H498" i="4" s="1"/>
  <c r="L498" i="4" s="1"/>
  <c r="G497" i="4"/>
  <c r="K497" i="4" s="1"/>
  <c r="G496" i="4"/>
  <c r="K496" i="4" s="1"/>
  <c r="G495" i="4"/>
  <c r="K495" i="4" s="1"/>
  <c r="G494" i="4"/>
  <c r="K494" i="4" s="1"/>
  <c r="G493" i="4"/>
  <c r="K493" i="4" s="1"/>
  <c r="G492" i="4"/>
  <c r="G491" i="4"/>
  <c r="K491" i="4" s="1"/>
  <c r="G490" i="4"/>
  <c r="H490" i="4" s="1"/>
  <c r="L490" i="4" s="1"/>
  <c r="G489" i="4"/>
  <c r="K489" i="4" s="1"/>
  <c r="G488" i="4"/>
  <c r="H488" i="4" s="1"/>
  <c r="G487" i="4"/>
  <c r="K487" i="4" s="1"/>
  <c r="G486" i="4"/>
  <c r="K486" i="4" s="1"/>
  <c r="G485" i="4"/>
  <c r="K485" i="4" s="1"/>
  <c r="G484" i="4"/>
  <c r="G483" i="4"/>
  <c r="K483" i="4" s="1"/>
  <c r="G482" i="4"/>
  <c r="H482" i="4" s="1"/>
  <c r="J480" i="4"/>
  <c r="B474" i="4"/>
  <c r="D469" i="4"/>
  <c r="G467" i="4"/>
  <c r="K467" i="4" s="1"/>
  <c r="G466" i="4"/>
  <c r="K466" i="4" s="1"/>
  <c r="G465" i="4"/>
  <c r="G464" i="4"/>
  <c r="K464" i="4" s="1"/>
  <c r="G463" i="4"/>
  <c r="H463" i="4" s="1"/>
  <c r="G462" i="4"/>
  <c r="K462" i="4" s="1"/>
  <c r="G461" i="4"/>
  <c r="H461" i="4" s="1"/>
  <c r="G460" i="4"/>
  <c r="K460" i="4" s="1"/>
  <c r="G459" i="4"/>
  <c r="K459" i="4" s="1"/>
  <c r="G458" i="4"/>
  <c r="K458" i="4" s="1"/>
  <c r="G457" i="4"/>
  <c r="G456" i="4"/>
  <c r="K456" i="4" s="1"/>
  <c r="G455" i="4"/>
  <c r="H455" i="4" s="1"/>
  <c r="G454" i="4"/>
  <c r="K454" i="4" s="1"/>
  <c r="G453" i="4"/>
  <c r="H453" i="4" s="1"/>
  <c r="G452" i="4"/>
  <c r="K452" i="4" s="1"/>
  <c r="G451" i="4"/>
  <c r="K451" i="4" s="1"/>
  <c r="G450" i="4"/>
  <c r="K450" i="4" s="1"/>
  <c r="G449" i="4"/>
  <c r="G448" i="4"/>
  <c r="K448" i="4" s="1"/>
  <c r="G447" i="4"/>
  <c r="H447" i="4" s="1"/>
  <c r="L447" i="4" s="1"/>
  <c r="G446" i="4"/>
  <c r="K446" i="4" s="1"/>
  <c r="G445" i="4"/>
  <c r="K445" i="4" s="1"/>
  <c r="G444" i="4"/>
  <c r="K444" i="4" s="1"/>
  <c r="G443" i="4"/>
  <c r="K443" i="4" s="1"/>
  <c r="G442" i="4"/>
  <c r="K442" i="4" s="1"/>
  <c r="G441" i="4"/>
  <c r="G440" i="4"/>
  <c r="K440" i="4" s="1"/>
  <c r="G439" i="4"/>
  <c r="H439" i="4" s="1"/>
  <c r="L439" i="4" s="1"/>
  <c r="G438" i="4"/>
  <c r="K438" i="4" s="1"/>
  <c r="G437" i="4"/>
  <c r="H437" i="4" s="1"/>
  <c r="G436" i="4"/>
  <c r="K436" i="4" s="1"/>
  <c r="G435" i="4"/>
  <c r="K435" i="4" s="1"/>
  <c r="G434" i="4"/>
  <c r="K434" i="4" s="1"/>
  <c r="G433" i="4"/>
  <c r="G432" i="4"/>
  <c r="K432" i="4" s="1"/>
  <c r="G431" i="4"/>
  <c r="H431" i="4" s="1"/>
  <c r="G430" i="4"/>
  <c r="K430" i="4" s="1"/>
  <c r="J428" i="4"/>
  <c r="B422" i="4"/>
  <c r="D417" i="4"/>
  <c r="G414" i="4"/>
  <c r="H414" i="4" s="1"/>
  <c r="G413" i="4"/>
  <c r="K413" i="4" s="1"/>
  <c r="J411" i="4"/>
  <c r="B405" i="4"/>
  <c r="D400" i="4"/>
  <c r="G398" i="4"/>
  <c r="H398" i="4" s="1"/>
  <c r="G397" i="4"/>
  <c r="K397" i="4" s="1"/>
  <c r="G396" i="4"/>
  <c r="H396" i="4" s="1"/>
  <c r="G395" i="4"/>
  <c r="K395" i="4" s="1"/>
  <c r="J393" i="4"/>
  <c r="B387" i="4"/>
  <c r="D382" i="4"/>
  <c r="G379" i="4"/>
  <c r="K379" i="4" s="1"/>
  <c r="G378" i="4"/>
  <c r="K378" i="4" s="1"/>
  <c r="J376" i="4"/>
  <c r="B370" i="4"/>
  <c r="D364" i="4"/>
  <c r="G362" i="4"/>
  <c r="K362" i="4" s="1"/>
  <c r="G361" i="4"/>
  <c r="H361" i="4" s="1"/>
  <c r="G360" i="4"/>
  <c r="K360" i="4" s="1"/>
  <c r="G359" i="4"/>
  <c r="K359" i="4" s="1"/>
  <c r="G358" i="4"/>
  <c r="K358" i="4" s="1"/>
  <c r="G357" i="4"/>
  <c r="G356" i="4"/>
  <c r="K356" i="4" s="1"/>
  <c r="G355" i="4"/>
  <c r="H355" i="4" s="1"/>
  <c r="L355" i="4" s="1"/>
  <c r="G354" i="4"/>
  <c r="K354" i="4" s="1"/>
  <c r="G353" i="4"/>
  <c r="H353" i="4" s="1"/>
  <c r="G352" i="4"/>
  <c r="K352" i="4" s="1"/>
  <c r="G351" i="4"/>
  <c r="K351" i="4" s="1"/>
  <c r="G350" i="4"/>
  <c r="K350" i="4" s="1"/>
  <c r="G349" i="4"/>
  <c r="G348" i="4"/>
  <c r="K348" i="4" s="1"/>
  <c r="J346" i="4"/>
  <c r="B340" i="4"/>
  <c r="D335" i="4"/>
  <c r="G333" i="4"/>
  <c r="K333" i="4" s="1"/>
  <c r="G332" i="4"/>
  <c r="H332" i="4" s="1"/>
  <c r="L332" i="4" s="1"/>
  <c r="G331" i="4"/>
  <c r="K331" i="4" s="1"/>
  <c r="G330" i="4"/>
  <c r="H330" i="4" s="1"/>
  <c r="G329" i="4"/>
  <c r="K329" i="4" s="1"/>
  <c r="G328" i="4"/>
  <c r="K328" i="4" s="1"/>
  <c r="G327" i="4"/>
  <c r="K327" i="4" s="1"/>
  <c r="J325" i="4"/>
  <c r="B319" i="4"/>
  <c r="D314" i="4"/>
  <c r="G312" i="4"/>
  <c r="K312" i="4" s="1"/>
  <c r="G311" i="4"/>
  <c r="K311" i="4" s="1"/>
  <c r="G310" i="4"/>
  <c r="G309" i="4"/>
  <c r="K309" i="4" s="1"/>
  <c r="J307" i="4"/>
  <c r="B301" i="4"/>
  <c r="D296" i="4"/>
  <c r="G294" i="4"/>
  <c r="G293" i="4"/>
  <c r="K293" i="4" s="1"/>
  <c r="G292" i="4"/>
  <c r="H292" i="4" s="1"/>
  <c r="G291" i="4"/>
  <c r="K291" i="4" s="1"/>
  <c r="J289" i="4"/>
  <c r="B283" i="4"/>
  <c r="D278" i="4"/>
  <c r="H276" i="4"/>
  <c r="G275" i="4"/>
  <c r="K275" i="4" s="1"/>
  <c r="G274" i="4"/>
  <c r="H274" i="4" s="1"/>
  <c r="G273" i="4"/>
  <c r="K273" i="4" s="1"/>
  <c r="G272" i="4"/>
  <c r="K272" i="4" s="1"/>
  <c r="J270" i="4"/>
  <c r="B264" i="4"/>
  <c r="D258" i="4"/>
  <c r="G253" i="4"/>
  <c r="K253" i="4" s="1"/>
  <c r="G252" i="4"/>
  <c r="K252" i="4" s="1"/>
  <c r="G251" i="4"/>
  <c r="K251" i="4" s="1"/>
  <c r="G250" i="4"/>
  <c r="K250" i="4" s="1"/>
  <c r="G249" i="4"/>
  <c r="K249" i="4" s="1"/>
  <c r="D237" i="4"/>
  <c r="G234" i="4"/>
  <c r="K234" i="4" s="1"/>
  <c r="G233" i="4"/>
  <c r="K233" i="4" s="1"/>
  <c r="J231" i="4"/>
  <c r="J247" i="4" s="1"/>
  <c r="B225" i="4"/>
  <c r="B241" i="4" s="1"/>
  <c r="D220" i="4"/>
  <c r="G218" i="4"/>
  <c r="K218" i="4" s="1"/>
  <c r="G217" i="4"/>
  <c r="K217" i="4" s="1"/>
  <c r="G216" i="4"/>
  <c r="G215" i="4"/>
  <c r="K215" i="4" s="1"/>
  <c r="E215" i="4"/>
  <c r="G214" i="4"/>
  <c r="K214" i="4" s="1"/>
  <c r="G213" i="4"/>
  <c r="H213" i="4" s="1"/>
  <c r="J213" i="4" s="1"/>
  <c r="G212" i="4"/>
  <c r="K212" i="4" s="1"/>
  <c r="J210" i="4"/>
  <c r="B204" i="4"/>
  <c r="D198" i="4"/>
  <c r="G196" i="4"/>
  <c r="H196" i="4" s="1"/>
  <c r="J196" i="4" s="1"/>
  <c r="G195" i="4"/>
  <c r="K195" i="4" s="1"/>
  <c r="E195" i="4"/>
  <c r="G194" i="4"/>
  <c r="H194" i="4" s="1"/>
  <c r="L194" i="4" s="1"/>
  <c r="G193" i="4"/>
  <c r="H193" i="4" s="1"/>
  <c r="L193" i="4" s="1"/>
  <c r="G192" i="4"/>
  <c r="G191" i="4"/>
  <c r="G190" i="4"/>
  <c r="K190" i="4" s="1"/>
  <c r="G189" i="4"/>
  <c r="H189" i="4" s="1"/>
  <c r="L189" i="4" s="1"/>
  <c r="J187" i="4"/>
  <c r="B181" i="4"/>
  <c r="D176" i="4"/>
  <c r="G174" i="4"/>
  <c r="K174" i="4" s="1"/>
  <c r="G173" i="4"/>
  <c r="K173" i="4" s="1"/>
  <c r="G172" i="4"/>
  <c r="K172" i="4" s="1"/>
  <c r="G171" i="4"/>
  <c r="K171" i="4" s="1"/>
  <c r="J169" i="4"/>
  <c r="B163" i="4"/>
  <c r="D158" i="4"/>
  <c r="G156" i="4"/>
  <c r="H156" i="4" s="1"/>
  <c r="G155" i="4"/>
  <c r="K155" i="4" s="1"/>
  <c r="G154" i="4"/>
  <c r="K154" i="4" s="1"/>
  <c r="G153" i="4"/>
  <c r="K153" i="4" s="1"/>
  <c r="G152" i="4"/>
  <c r="K152" i="4" s="1"/>
  <c r="J150" i="4"/>
  <c r="B144" i="4"/>
  <c r="D139" i="4"/>
  <c r="G135" i="4"/>
  <c r="K135" i="4" s="1"/>
  <c r="G134" i="4"/>
  <c r="H134" i="4" s="1"/>
  <c r="G133" i="4"/>
  <c r="K133" i="4" s="1"/>
  <c r="G132" i="4"/>
  <c r="K132" i="4" s="1"/>
  <c r="G131" i="4"/>
  <c r="K131" i="4" s="1"/>
  <c r="G130" i="4"/>
  <c r="H130" i="4" s="1"/>
  <c r="G129" i="4"/>
  <c r="K129" i="4" s="1"/>
  <c r="J127" i="4"/>
  <c r="B121" i="4"/>
  <c r="D116" i="4"/>
  <c r="G114" i="4"/>
  <c r="H114" i="4" s="1"/>
  <c r="G113" i="4"/>
  <c r="K113" i="4" s="1"/>
  <c r="G112" i="4"/>
  <c r="H112" i="4" s="1"/>
  <c r="G111" i="4"/>
  <c r="K111" i="4" s="1"/>
  <c r="G110" i="4"/>
  <c r="H110" i="4" s="1"/>
  <c r="G109" i="4"/>
  <c r="K109" i="4" s="1"/>
  <c r="G108" i="4"/>
  <c r="K108" i="4" s="1"/>
  <c r="G107" i="4"/>
  <c r="K107" i="4" s="1"/>
  <c r="G106" i="4"/>
  <c r="H106" i="4" s="1"/>
  <c r="G105" i="4"/>
  <c r="K105" i="4" s="1"/>
  <c r="G104" i="4"/>
  <c r="H104" i="4" s="1"/>
  <c r="E104" i="4"/>
  <c r="G103" i="4"/>
  <c r="H103" i="4" s="1"/>
  <c r="J103" i="4" s="1"/>
  <c r="J101" i="4"/>
  <c r="B95" i="4"/>
  <c r="D89" i="4"/>
  <c r="G87" i="4"/>
  <c r="H87" i="4" s="1"/>
  <c r="G86" i="4"/>
  <c r="K86" i="4" s="1"/>
  <c r="G85" i="4"/>
  <c r="H85" i="4" s="1"/>
  <c r="J85" i="4" s="1"/>
  <c r="G84" i="4"/>
  <c r="K84" i="4" s="1"/>
  <c r="G83" i="4"/>
  <c r="K83" i="4" s="1"/>
  <c r="G82" i="4"/>
  <c r="K82" i="4" s="1"/>
  <c r="G81" i="4"/>
  <c r="K81" i="4" s="1"/>
  <c r="J79" i="4"/>
  <c r="B73" i="4"/>
  <c r="D67" i="4"/>
  <c r="G64" i="4"/>
  <c r="K64" i="4" s="1"/>
  <c r="G63" i="4"/>
  <c r="H63" i="4" s="1"/>
  <c r="G62" i="4"/>
  <c r="K62" i="4" s="1"/>
  <c r="G61" i="4"/>
  <c r="K61" i="4" s="1"/>
  <c r="J59" i="4"/>
  <c r="B53" i="4"/>
  <c r="D46" i="4"/>
  <c r="G44" i="4"/>
  <c r="K44" i="4" s="1"/>
  <c r="G42" i="4"/>
  <c r="K42" i="4" s="1"/>
  <c r="J40" i="4"/>
  <c r="B34" i="4"/>
  <c r="K31" i="4"/>
  <c r="D29" i="4"/>
  <c r="G27" i="4"/>
  <c r="H27" i="4" s="1"/>
  <c r="J27" i="4" s="1"/>
  <c r="J31" i="4" s="1"/>
  <c r="J25" i="4"/>
  <c r="K16" i="4"/>
  <c r="D14" i="4"/>
  <c r="G12" i="4"/>
  <c r="H12" i="4" s="1"/>
  <c r="J12" i="4" s="1"/>
  <c r="J16" i="4" s="1"/>
  <c r="H10" i="1" s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05" i="1"/>
  <c r="H803" i="1"/>
  <c r="H802" i="1"/>
  <c r="H801" i="1"/>
  <c r="H800" i="1"/>
  <c r="H799" i="1"/>
  <c r="H798" i="1"/>
  <c r="H796" i="1"/>
  <c r="H795" i="1"/>
  <c r="H794" i="1"/>
  <c r="H793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8" i="1"/>
  <c r="H777" i="1"/>
  <c r="H733" i="1"/>
  <c r="H732" i="1"/>
  <c r="H766" i="1"/>
  <c r="H765" i="1"/>
  <c r="H764" i="1"/>
  <c r="H763" i="1"/>
  <c r="H762" i="1"/>
  <c r="H761" i="1"/>
  <c r="H760" i="1"/>
  <c r="H758" i="1"/>
  <c r="H756" i="1"/>
  <c r="H755" i="1"/>
  <c r="H754" i="1"/>
  <c r="H753" i="1"/>
  <c r="H751" i="1"/>
  <c r="H750" i="1"/>
  <c r="H748" i="1"/>
  <c r="H747" i="1"/>
  <c r="H746" i="1"/>
  <c r="H744" i="1"/>
  <c r="H743" i="1"/>
  <c r="H742" i="1"/>
  <c r="H741" i="1"/>
  <c r="H740" i="1"/>
  <c r="H738" i="1"/>
  <c r="H737" i="1"/>
  <c r="H736" i="1"/>
  <c r="H735" i="1"/>
  <c r="H731" i="1"/>
  <c r="H730" i="1"/>
  <c r="H729" i="1"/>
  <c r="H728" i="1"/>
  <c r="H727" i="1"/>
  <c r="H726" i="1"/>
  <c r="H725" i="1"/>
  <c r="H712" i="1"/>
  <c r="H711" i="1"/>
  <c r="H710" i="1"/>
  <c r="H709" i="1"/>
  <c r="H708" i="1"/>
  <c r="H707" i="1"/>
  <c r="H706" i="1"/>
  <c r="H695" i="1"/>
  <c r="H696" i="1" s="1"/>
  <c r="H693" i="1"/>
  <c r="H694" i="1" s="1"/>
  <c r="H691" i="1"/>
  <c r="H690" i="1"/>
  <c r="H689" i="1"/>
  <c r="H688" i="1"/>
  <c r="H687" i="1"/>
  <c r="H686" i="1"/>
  <c r="H684" i="1"/>
  <c r="H685" i="1" s="1"/>
  <c r="H682" i="1"/>
  <c r="H683" i="1" s="1"/>
  <c r="H680" i="1"/>
  <c r="H681" i="1" s="1"/>
  <c r="H678" i="1"/>
  <c r="H677" i="1"/>
  <c r="H666" i="1"/>
  <c r="H665" i="1"/>
  <c r="H664" i="1"/>
  <c r="H663" i="1"/>
  <c r="H662" i="1"/>
  <c r="H661" i="1"/>
  <c r="H660" i="1"/>
  <c r="H659" i="1"/>
  <c r="H658" i="1"/>
  <c r="H657" i="1"/>
  <c r="H656" i="1"/>
  <c r="H639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1" i="1"/>
  <c r="H620" i="1"/>
  <c r="H619" i="1"/>
  <c r="H618" i="1"/>
  <c r="H617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2" i="1"/>
  <c r="H541" i="1"/>
  <c r="H540" i="1"/>
  <c r="H539" i="1"/>
  <c r="H538" i="1"/>
  <c r="H537" i="1"/>
  <c r="H536" i="1"/>
  <c r="H535" i="1"/>
  <c r="H534" i="1"/>
  <c r="H533" i="1"/>
  <c r="H532" i="1"/>
  <c r="H530" i="1"/>
  <c r="H529" i="1"/>
  <c r="H528" i="1"/>
  <c r="H527" i="1"/>
  <c r="H526" i="1"/>
  <c r="H525" i="1"/>
  <c r="H524" i="1"/>
  <c r="H522" i="1"/>
  <c r="H521" i="1"/>
  <c r="H520" i="1"/>
  <c r="H519" i="1"/>
  <c r="H508" i="1"/>
  <c r="H507" i="1"/>
  <c r="H506" i="1"/>
  <c r="H504" i="1"/>
  <c r="H503" i="1"/>
  <c r="H502" i="1"/>
  <c r="H500" i="1"/>
  <c r="H499" i="1"/>
  <c r="H498" i="1"/>
  <c r="H496" i="1"/>
  <c r="H495" i="1"/>
  <c r="H494" i="1"/>
  <c r="H491" i="1"/>
  <c r="H490" i="1"/>
  <c r="H489" i="1"/>
  <c r="H488" i="1"/>
  <c r="H486" i="1"/>
  <c r="H485" i="1"/>
  <c r="H484" i="1"/>
  <c r="H482" i="1"/>
  <c r="H481" i="1"/>
  <c r="H480" i="1"/>
  <c r="H478" i="1"/>
  <c r="H477" i="1"/>
  <c r="H476" i="1"/>
  <c r="H475" i="1"/>
  <c r="H474" i="1"/>
  <c r="H471" i="1"/>
  <c r="H470" i="1"/>
  <c r="H469" i="1"/>
  <c r="H468" i="1"/>
  <c r="H467" i="1"/>
  <c r="H465" i="1"/>
  <c r="H464" i="1"/>
  <c r="H463" i="1"/>
  <c r="H462" i="1"/>
  <c r="H460" i="1"/>
  <c r="H459" i="1"/>
  <c r="H458" i="1"/>
  <c r="H457" i="1"/>
  <c r="H455" i="1"/>
  <c r="H444" i="1"/>
  <c r="H443" i="1"/>
  <c r="H442" i="1"/>
  <c r="H441" i="1"/>
  <c r="H440" i="1"/>
  <c r="H439" i="1"/>
  <c r="H438" i="1"/>
  <c r="H437" i="1"/>
  <c r="H435" i="1"/>
  <c r="H434" i="1"/>
  <c r="H433" i="1"/>
  <c r="H431" i="1"/>
  <c r="H430" i="1"/>
  <c r="H429" i="1"/>
  <c r="H428" i="1"/>
  <c r="H427" i="1"/>
  <c r="H426" i="1"/>
  <c r="H425" i="1"/>
  <c r="H424" i="1"/>
  <c r="H423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8" i="1"/>
  <c r="H407" i="1"/>
  <c r="H406" i="1"/>
  <c r="H405" i="1"/>
  <c r="H404" i="1"/>
  <c r="H403" i="1"/>
  <c r="H402" i="1"/>
  <c r="H400" i="1"/>
  <c r="H399" i="1"/>
  <c r="H398" i="1"/>
  <c r="H397" i="1"/>
  <c r="H396" i="1"/>
  <c r="H395" i="1"/>
  <c r="H394" i="1"/>
  <c r="H393" i="1"/>
  <c r="H392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58" i="1"/>
  <c r="H357" i="1"/>
  <c r="H356" i="1"/>
  <c r="H355" i="1"/>
  <c r="H354" i="1"/>
  <c r="H353" i="1"/>
  <c r="H350" i="1"/>
  <c r="H348" i="1"/>
  <c r="H346" i="1"/>
  <c r="H345" i="1"/>
  <c r="H344" i="1"/>
  <c r="H333" i="1"/>
  <c r="H332" i="1"/>
  <c r="H331" i="1"/>
  <c r="H330" i="1"/>
  <c r="H329" i="1"/>
  <c r="H328" i="1"/>
  <c r="H327" i="1"/>
  <c r="H326" i="1"/>
  <c r="H325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3" i="1"/>
  <c r="H282" i="1"/>
  <c r="H281" i="1"/>
  <c r="H280" i="1"/>
  <c r="H279" i="1"/>
  <c r="H278" i="1"/>
  <c r="H277" i="1"/>
  <c r="H276" i="1"/>
  <c r="H275" i="1"/>
  <c r="H274" i="1"/>
  <c r="H273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87" i="1"/>
  <c r="H186" i="1"/>
  <c r="H185" i="1"/>
  <c r="H184" i="1"/>
  <c r="H183" i="1"/>
  <c r="H182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01" i="1"/>
  <c r="H100" i="1"/>
  <c r="H98" i="1"/>
  <c r="H97" i="1"/>
  <c r="H96" i="1"/>
  <c r="H95" i="1"/>
  <c r="H94" i="1"/>
  <c r="H93" i="1"/>
  <c r="H91" i="1"/>
  <c r="H90" i="1"/>
  <c r="H89" i="1"/>
  <c r="H88" i="1"/>
  <c r="H87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1" i="1"/>
  <c r="H20" i="1"/>
  <c r="H19" i="1"/>
  <c r="H18" i="1"/>
  <c r="H17" i="1"/>
  <c r="H14" i="1"/>
  <c r="H13" i="1"/>
  <c r="H12" i="1"/>
  <c r="H11" i="1"/>
  <c r="H9" i="1"/>
  <c r="F294" i="5" l="1"/>
  <c r="I331" i="5"/>
  <c r="J331" i="5" s="1"/>
  <c r="H332" i="5"/>
  <c r="I113" i="5"/>
  <c r="J113" i="5" s="1"/>
  <c r="I509" i="5"/>
  <c r="J509" i="5" s="1"/>
  <c r="H513" i="5"/>
  <c r="H25" i="5"/>
  <c r="I105" i="5"/>
  <c r="J105" i="5" s="1"/>
  <c r="I294" i="5"/>
  <c r="J294" i="5" s="1"/>
  <c r="H309" i="5"/>
  <c r="L341" i="5"/>
  <c r="H357" i="5"/>
  <c r="I374" i="5"/>
  <c r="J374" i="5" s="1"/>
  <c r="I417" i="5"/>
  <c r="J417" i="5" s="1"/>
  <c r="H418" i="5"/>
  <c r="L490" i="5"/>
  <c r="M535" i="5"/>
  <c r="I539" i="5"/>
  <c r="J539" i="5" s="1"/>
  <c r="M208" i="5"/>
  <c r="I456" i="5"/>
  <c r="J456" i="5" s="1"/>
  <c r="L460" i="5"/>
  <c r="I510" i="5"/>
  <c r="J510" i="5" s="1"/>
  <c r="I514" i="5"/>
  <c r="J514" i="5" s="1"/>
  <c r="F109" i="5"/>
  <c r="I169" i="5"/>
  <c r="J169" i="5" s="1"/>
  <c r="I409" i="5"/>
  <c r="J409" i="5" s="1"/>
  <c r="H410" i="5"/>
  <c r="I418" i="5"/>
  <c r="J418" i="5" s="1"/>
  <c r="L483" i="5"/>
  <c r="K134" i="4"/>
  <c r="H154" i="4"/>
  <c r="I154" i="4" s="1"/>
  <c r="L27" i="4"/>
  <c r="L31" i="4" s="1"/>
  <c r="H252" i="4"/>
  <c r="I252" i="4" s="1"/>
  <c r="H83" i="4"/>
  <c r="L83" i="4" s="1"/>
  <c r="I222" i="5"/>
  <c r="J222" i="5" s="1"/>
  <c r="I312" i="5"/>
  <c r="J312" i="5" s="1"/>
  <c r="H390" i="5"/>
  <c r="H438" i="5"/>
  <c r="M462" i="5"/>
  <c r="H479" i="5"/>
  <c r="H518" i="5"/>
  <c r="H216" i="4"/>
  <c r="L216" i="4" s="1"/>
  <c r="K216" i="4"/>
  <c r="K330" i="4"/>
  <c r="I37" i="5"/>
  <c r="J37" i="5" s="1"/>
  <c r="I110" i="5"/>
  <c r="J110" i="5" s="1"/>
  <c r="I133" i="5"/>
  <c r="J133" i="5" s="1"/>
  <c r="H205" i="5"/>
  <c r="I340" i="5"/>
  <c r="J340" i="5" s="1"/>
  <c r="I406" i="5"/>
  <c r="J406" i="5" s="1"/>
  <c r="H422" i="5"/>
  <c r="I425" i="5"/>
  <c r="J425" i="5" s="1"/>
  <c r="H426" i="5"/>
  <c r="I438" i="5"/>
  <c r="J438" i="5" s="1"/>
  <c r="L485" i="5"/>
  <c r="H505" i="5"/>
  <c r="I518" i="5"/>
  <c r="J518" i="5" s="1"/>
  <c r="H535" i="5"/>
  <c r="H37" i="5"/>
  <c r="H278" i="5"/>
  <c r="H313" i="5"/>
  <c r="H406" i="5"/>
  <c r="H442" i="5"/>
  <c r="H443" i="5"/>
  <c r="H554" i="5"/>
  <c r="L74" i="5"/>
  <c r="M109" i="5"/>
  <c r="I205" i="5"/>
  <c r="J205" i="5" s="1"/>
  <c r="I426" i="5"/>
  <c r="J426" i="5" s="1"/>
  <c r="I505" i="5"/>
  <c r="J505" i="5" s="1"/>
  <c r="L25" i="5"/>
  <c r="F114" i="5"/>
  <c r="F168" i="5"/>
  <c r="M313" i="5"/>
  <c r="F335" i="5"/>
  <c r="M536" i="5"/>
  <c r="F25" i="5"/>
  <c r="M37" i="5"/>
  <c r="F72" i="5"/>
  <c r="F105" i="5"/>
  <c r="H110" i="5"/>
  <c r="F113" i="5"/>
  <c r="F133" i="5"/>
  <c r="I149" i="5"/>
  <c r="J149" i="5" s="1"/>
  <c r="M168" i="5"/>
  <c r="H169" i="5"/>
  <c r="M205" i="5"/>
  <c r="L238" i="5"/>
  <c r="F260" i="5"/>
  <c r="F312" i="5"/>
  <c r="M332" i="5"/>
  <c r="M410" i="5"/>
  <c r="F413" i="5"/>
  <c r="L486" i="5"/>
  <c r="M509" i="5"/>
  <c r="M513" i="5"/>
  <c r="F517" i="5"/>
  <c r="H537" i="5"/>
  <c r="H539" i="5"/>
  <c r="M539" i="5"/>
  <c r="I567" i="5"/>
  <c r="L106" i="5"/>
  <c r="L114" i="5"/>
  <c r="F134" i="5"/>
  <c r="F186" i="5"/>
  <c r="M187" i="5"/>
  <c r="M390" i="5"/>
  <c r="M430" i="5"/>
  <c r="M439" i="5"/>
  <c r="M517" i="5"/>
  <c r="M110" i="5"/>
  <c r="I130" i="5"/>
  <c r="I134" i="5"/>
  <c r="J134" i="5" s="1"/>
  <c r="M169" i="5"/>
  <c r="L170" i="5"/>
  <c r="I187" i="5"/>
  <c r="J187" i="5" s="1"/>
  <c r="I206" i="5"/>
  <c r="J206" i="5" s="1"/>
  <c r="L207" i="5"/>
  <c r="F309" i="5"/>
  <c r="M309" i="5"/>
  <c r="I313" i="5"/>
  <c r="J313" i="5" s="1"/>
  <c r="F331" i="5"/>
  <c r="I335" i="5"/>
  <c r="J335" i="5" s="1"/>
  <c r="I336" i="5"/>
  <c r="J336" i="5" s="1"/>
  <c r="I371" i="5"/>
  <c r="J371" i="5" s="1"/>
  <c r="I390" i="5"/>
  <c r="J390" i="5" s="1"/>
  <c r="M406" i="5"/>
  <c r="F410" i="5"/>
  <c r="I413" i="5"/>
  <c r="J413" i="5" s="1"/>
  <c r="I430" i="5"/>
  <c r="J430" i="5" s="1"/>
  <c r="M438" i="5"/>
  <c r="I439" i="5"/>
  <c r="J439" i="5" s="1"/>
  <c r="M443" i="5"/>
  <c r="F456" i="5"/>
  <c r="L464" i="5"/>
  <c r="M505" i="5"/>
  <c r="F509" i="5"/>
  <c r="F513" i="5"/>
  <c r="I536" i="5"/>
  <c r="J536" i="5" s="1"/>
  <c r="L539" i="5"/>
  <c r="I410" i="5"/>
  <c r="J410" i="5" s="1"/>
  <c r="H413" i="5"/>
  <c r="M413" i="5"/>
  <c r="M418" i="5"/>
  <c r="M426" i="5"/>
  <c r="H430" i="5"/>
  <c r="I433" i="5"/>
  <c r="J433" i="5" s="1"/>
  <c r="H439" i="5"/>
  <c r="L442" i="5"/>
  <c r="H464" i="5"/>
  <c r="L481" i="5"/>
  <c r="H486" i="5"/>
  <c r="L492" i="5"/>
  <c r="F505" i="5"/>
  <c r="I506" i="5"/>
  <c r="J506" i="5" s="1"/>
  <c r="I513" i="5"/>
  <c r="J513" i="5" s="1"/>
  <c r="I517" i="5"/>
  <c r="J517" i="5" s="1"/>
  <c r="H536" i="5"/>
  <c r="K396" i="4"/>
  <c r="H527" i="4"/>
  <c r="J527" i="4" s="1"/>
  <c r="K48" i="4"/>
  <c r="H57" i="1" s="1"/>
  <c r="H195" i="4"/>
  <c r="J195" i="4" s="1"/>
  <c r="H328" i="4"/>
  <c r="I328" i="4" s="1"/>
  <c r="K618" i="4"/>
  <c r="K622" i="4" s="1"/>
  <c r="H899" i="1" s="1"/>
  <c r="H102" i="1"/>
  <c r="H461" i="1"/>
  <c r="H466" i="1"/>
  <c r="H473" i="1"/>
  <c r="H493" i="1"/>
  <c r="H531" i="1"/>
  <c r="H623" i="1"/>
  <c r="H630" i="1"/>
  <c r="H739" i="1"/>
  <c r="H745" i="1"/>
  <c r="H752" i="1"/>
  <c r="H99" i="1"/>
  <c r="H483" i="1"/>
  <c r="H556" i="1"/>
  <c r="H692" i="1"/>
  <c r="H759" i="1"/>
  <c r="H22" i="1"/>
  <c r="H543" i="1"/>
  <c r="H767" i="1"/>
  <c r="H127" i="1"/>
  <c r="H479" i="1"/>
  <c r="H487" i="1"/>
  <c r="H640" i="1"/>
  <c r="M68" i="5"/>
  <c r="L73" i="5"/>
  <c r="L310" i="5"/>
  <c r="H310" i="5"/>
  <c r="F414" i="5"/>
  <c r="I414" i="5"/>
  <c r="J414" i="5" s="1"/>
  <c r="M414" i="5"/>
  <c r="H414" i="5"/>
  <c r="H440" i="5"/>
  <c r="L440" i="5"/>
  <c r="I488" i="5"/>
  <c r="J488" i="5" s="1"/>
  <c r="M488" i="5"/>
  <c r="H488" i="5"/>
  <c r="H515" i="5"/>
  <c r="L515" i="5"/>
  <c r="H86" i="4"/>
  <c r="I86" i="4" s="1"/>
  <c r="K156" i="4"/>
  <c r="K160" i="4" s="1"/>
  <c r="H195" i="1" s="1"/>
  <c r="I189" i="4"/>
  <c r="K196" i="4"/>
  <c r="K332" i="4"/>
  <c r="K398" i="4"/>
  <c r="H435" i="4"/>
  <c r="I435" i="4" s="1"/>
  <c r="K437" i="4"/>
  <c r="H486" i="4"/>
  <c r="I486" i="4" s="1"/>
  <c r="K488" i="4"/>
  <c r="H517" i="4"/>
  <c r="L517" i="4" s="1"/>
  <c r="K528" i="4"/>
  <c r="H531" i="4"/>
  <c r="I531" i="4" s="1"/>
  <c r="L37" i="5"/>
  <c r="L52" i="5"/>
  <c r="I54" i="5"/>
  <c r="J54" i="5" s="1"/>
  <c r="M54" i="5"/>
  <c r="I55" i="5"/>
  <c r="J55" i="5" s="1"/>
  <c r="H69" i="5"/>
  <c r="F106" i="5"/>
  <c r="I106" i="5"/>
  <c r="J106" i="5" s="1"/>
  <c r="M106" i="5"/>
  <c r="I109" i="5"/>
  <c r="J109" i="5" s="1"/>
  <c r="M114" i="5"/>
  <c r="H114" i="5"/>
  <c r="F129" i="5"/>
  <c r="I129" i="5"/>
  <c r="J129" i="5" s="1"/>
  <c r="M129" i="5"/>
  <c r="H129" i="5"/>
  <c r="L339" i="5"/>
  <c r="I339" i="5"/>
  <c r="J339" i="5" s="1"/>
  <c r="M339" i="5"/>
  <c r="F339" i="5"/>
  <c r="L421" i="5"/>
  <c r="I421" i="5"/>
  <c r="J421" i="5" s="1"/>
  <c r="F421" i="5"/>
  <c r="L429" i="5"/>
  <c r="I429" i="5"/>
  <c r="J429" i="5" s="1"/>
  <c r="M429" i="5"/>
  <c r="F429" i="5"/>
  <c r="M471" i="5"/>
  <c r="I471" i="5"/>
  <c r="J471" i="5" s="1"/>
  <c r="L471" i="5"/>
  <c r="H471" i="5"/>
  <c r="F471" i="5"/>
  <c r="L473" i="5"/>
  <c r="I473" i="5"/>
  <c r="J473" i="5" s="1"/>
  <c r="H507" i="5"/>
  <c r="L507" i="5"/>
  <c r="F553" i="5"/>
  <c r="I553" i="5"/>
  <c r="J553" i="5" s="1"/>
  <c r="M553" i="5"/>
  <c r="H553" i="5"/>
  <c r="F68" i="5"/>
  <c r="I68" i="5"/>
  <c r="J68" i="5" s="1"/>
  <c r="H81" i="4"/>
  <c r="I81" i="4" s="1"/>
  <c r="H132" i="4"/>
  <c r="I132" i="4" s="1"/>
  <c r="K194" i="4"/>
  <c r="H218" i="4"/>
  <c r="I218" i="4" s="1"/>
  <c r="K274" i="4"/>
  <c r="K292" i="4"/>
  <c r="K361" i="4"/>
  <c r="H380" i="4"/>
  <c r="K447" i="4"/>
  <c r="K498" i="4"/>
  <c r="K520" i="4"/>
  <c r="H523" i="4"/>
  <c r="I523" i="4" s="1"/>
  <c r="H525" i="4"/>
  <c r="I525" i="4" s="1"/>
  <c r="H52" i="5"/>
  <c r="H68" i="5"/>
  <c r="H73" i="5"/>
  <c r="M73" i="5"/>
  <c r="I295" i="5"/>
  <c r="J295" i="5" s="1"/>
  <c r="M295" i="5"/>
  <c r="H295" i="5"/>
  <c r="F295" i="5"/>
  <c r="F356" i="5"/>
  <c r="I356" i="5"/>
  <c r="J356" i="5" s="1"/>
  <c r="M356" i="5"/>
  <c r="H356" i="5"/>
  <c r="M482" i="5"/>
  <c r="L482" i="5"/>
  <c r="H272" i="4"/>
  <c r="I272" i="4" s="1"/>
  <c r="H359" i="4"/>
  <c r="I359" i="4" s="1"/>
  <c r="K431" i="4"/>
  <c r="K439" i="4"/>
  <c r="H445" i="4"/>
  <c r="J445" i="4" s="1"/>
  <c r="K482" i="4"/>
  <c r="K490" i="4"/>
  <c r="H496" i="4"/>
  <c r="I496" i="4" s="1"/>
  <c r="H519" i="4"/>
  <c r="L519" i="4" s="1"/>
  <c r="H551" i="4"/>
  <c r="L551" i="4" s="1"/>
  <c r="H569" i="4"/>
  <c r="I569" i="4" s="1"/>
  <c r="H54" i="5"/>
  <c r="H55" i="5"/>
  <c r="L72" i="5"/>
  <c r="I72" i="5"/>
  <c r="J72" i="5" s="1"/>
  <c r="M72" i="5"/>
  <c r="I73" i="5"/>
  <c r="J73" i="5" s="1"/>
  <c r="I261" i="5"/>
  <c r="J261" i="5" s="1"/>
  <c r="M261" i="5"/>
  <c r="H261" i="5"/>
  <c r="F261" i="5"/>
  <c r="I277" i="5"/>
  <c r="J277" i="5" s="1"/>
  <c r="M277" i="5"/>
  <c r="H277" i="5"/>
  <c r="F277" i="5"/>
  <c r="L280" i="5"/>
  <c r="I280" i="5"/>
  <c r="J280" i="5" s="1"/>
  <c r="F280" i="5"/>
  <c r="K379" i="5"/>
  <c r="H411" i="5"/>
  <c r="L411" i="5"/>
  <c r="L414" i="5"/>
  <c r="F434" i="5"/>
  <c r="I434" i="5"/>
  <c r="J434" i="5" s="1"/>
  <c r="M434" i="5"/>
  <c r="H434" i="5"/>
  <c r="M472" i="5"/>
  <c r="I472" i="5"/>
  <c r="J472" i="5" s="1"/>
  <c r="L472" i="5"/>
  <c r="L488" i="5"/>
  <c r="L568" i="5"/>
  <c r="M568" i="5"/>
  <c r="M105" i="5"/>
  <c r="L110" i="5"/>
  <c r="M113" i="5"/>
  <c r="I132" i="5"/>
  <c r="M133" i="5"/>
  <c r="H134" i="5"/>
  <c r="M134" i="5"/>
  <c r="H149" i="5"/>
  <c r="M149" i="5"/>
  <c r="I183" i="5"/>
  <c r="J183" i="5" s="1"/>
  <c r="L187" i="5"/>
  <c r="H206" i="5"/>
  <c r="M206" i="5"/>
  <c r="H222" i="5"/>
  <c r="M222" i="5"/>
  <c r="I239" i="5"/>
  <c r="I240" i="5"/>
  <c r="I309" i="5"/>
  <c r="J309" i="5" s="1"/>
  <c r="L313" i="5"/>
  <c r="L332" i="5"/>
  <c r="H333" i="5"/>
  <c r="M335" i="5"/>
  <c r="H336" i="5"/>
  <c r="M336" i="5"/>
  <c r="H340" i="5"/>
  <c r="M340" i="5"/>
  <c r="M417" i="5"/>
  <c r="L422" i="5"/>
  <c r="M425" i="5"/>
  <c r="L443" i="5"/>
  <c r="L535" i="5"/>
  <c r="I552" i="5"/>
  <c r="J552" i="5" s="1"/>
  <c r="H567" i="5"/>
  <c r="L183" i="5"/>
  <c r="M186" i="5"/>
  <c r="M238" i="5"/>
  <c r="L239" i="5"/>
  <c r="M260" i="5"/>
  <c r="M294" i="5"/>
  <c r="M312" i="5"/>
  <c r="M331" i="5"/>
  <c r="F336" i="5"/>
  <c r="F340" i="5"/>
  <c r="L371" i="5"/>
  <c r="L390" i="5"/>
  <c r="L406" i="5"/>
  <c r="L418" i="5"/>
  <c r="I422" i="5"/>
  <c r="J422" i="5" s="1"/>
  <c r="F426" i="5"/>
  <c r="L430" i="5"/>
  <c r="F438" i="5"/>
  <c r="L439" i="5"/>
  <c r="I442" i="5"/>
  <c r="J442" i="5" s="1"/>
  <c r="M442" i="5"/>
  <c r="I443" i="5"/>
  <c r="J443" i="5" s="1"/>
  <c r="M456" i="5"/>
  <c r="I486" i="5"/>
  <c r="J486" i="5" s="1"/>
  <c r="M486" i="5"/>
  <c r="L506" i="5"/>
  <c r="L510" i="5"/>
  <c r="L514" i="5"/>
  <c r="L518" i="5"/>
  <c r="I535" i="5"/>
  <c r="J535" i="5" s="1"/>
  <c r="F552" i="5"/>
  <c r="L149" i="5"/>
  <c r="I168" i="5"/>
  <c r="J168" i="5" s="1"/>
  <c r="H183" i="5"/>
  <c r="M183" i="5"/>
  <c r="I186" i="5"/>
  <c r="J186" i="5" s="1"/>
  <c r="L206" i="5"/>
  <c r="L222" i="5"/>
  <c r="I260" i="5"/>
  <c r="J260" i="5" s="1"/>
  <c r="H371" i="5"/>
  <c r="M371" i="5"/>
  <c r="F374" i="5"/>
  <c r="M374" i="5"/>
  <c r="F409" i="5"/>
  <c r="M409" i="5"/>
  <c r="F417" i="5"/>
  <c r="F425" i="5"/>
  <c r="F433" i="5"/>
  <c r="M433" i="5"/>
  <c r="H456" i="5"/>
  <c r="H506" i="5"/>
  <c r="M506" i="5"/>
  <c r="H509" i="5"/>
  <c r="H510" i="5"/>
  <c r="M510" i="5"/>
  <c r="H514" i="5"/>
  <c r="M514" i="5"/>
  <c r="H517" i="5"/>
  <c r="M518" i="5"/>
  <c r="L536" i="5"/>
  <c r="M552" i="5"/>
  <c r="M567" i="5"/>
  <c r="J84" i="11"/>
  <c r="H31" i="1"/>
  <c r="L12" i="4"/>
  <c r="L16" i="4" s="1"/>
  <c r="H7" i="1" s="1"/>
  <c r="H61" i="4"/>
  <c r="I61" i="4" s="1"/>
  <c r="K63" i="4"/>
  <c r="K69" i="4" s="1"/>
  <c r="H83" i="1" s="1"/>
  <c r="K103" i="4"/>
  <c r="H108" i="4"/>
  <c r="L108" i="4" s="1"/>
  <c r="K110" i="4"/>
  <c r="H172" i="4"/>
  <c r="L172" i="4" s="1"/>
  <c r="K193" i="4"/>
  <c r="K276" i="4"/>
  <c r="H312" i="4"/>
  <c r="I312" i="4" s="1"/>
  <c r="H351" i="4"/>
  <c r="I351" i="4" s="1"/>
  <c r="K353" i="4"/>
  <c r="H451" i="4"/>
  <c r="L451" i="4" s="1"/>
  <c r="K453" i="4"/>
  <c r="H459" i="4"/>
  <c r="J459" i="4" s="1"/>
  <c r="K461" i="4"/>
  <c r="H467" i="4"/>
  <c r="L467" i="4" s="1"/>
  <c r="K547" i="4"/>
  <c r="H568" i="4"/>
  <c r="I568" i="4" s="1"/>
  <c r="K260" i="4"/>
  <c r="H341" i="1" s="1"/>
  <c r="H84" i="4"/>
  <c r="K85" i="4"/>
  <c r="K104" i="4"/>
  <c r="K112" i="4"/>
  <c r="H152" i="4"/>
  <c r="I152" i="4" s="1"/>
  <c r="K178" i="4"/>
  <c r="H217" i="1" s="1"/>
  <c r="H174" i="4"/>
  <c r="L174" i="4" s="1"/>
  <c r="H190" i="4"/>
  <c r="J190" i="4" s="1"/>
  <c r="J193" i="4"/>
  <c r="H212" i="4"/>
  <c r="L212" i="4" s="1"/>
  <c r="H214" i="4"/>
  <c r="L214" i="4" s="1"/>
  <c r="H234" i="4"/>
  <c r="L234" i="4" s="1"/>
  <c r="H250" i="4"/>
  <c r="J250" i="4" s="1"/>
  <c r="K355" i="4"/>
  <c r="H378" i="4"/>
  <c r="J378" i="4" s="1"/>
  <c r="K414" i="4"/>
  <c r="K419" i="4" s="1"/>
  <c r="H703" i="1" s="1"/>
  <c r="H443" i="4"/>
  <c r="L443" i="4" s="1"/>
  <c r="K455" i="4"/>
  <c r="K463" i="4"/>
  <c r="H494" i="4"/>
  <c r="L494" i="4" s="1"/>
  <c r="H521" i="4"/>
  <c r="K522" i="4"/>
  <c r="H529" i="4"/>
  <c r="K530" i="4"/>
  <c r="H188" i="1"/>
  <c r="H497" i="1"/>
  <c r="H509" i="1"/>
  <c r="H501" i="1"/>
  <c r="H505" i="1"/>
  <c r="H401" i="1"/>
  <c r="H422" i="1"/>
  <c r="H445" i="1"/>
  <c r="H409" i="1"/>
  <c r="H749" i="1"/>
  <c r="H432" i="1"/>
  <c r="H436" i="1"/>
  <c r="M115" i="5"/>
  <c r="I115" i="5"/>
  <c r="J115" i="5" s="1"/>
  <c r="F115" i="5"/>
  <c r="L153" i="5"/>
  <c r="M153" i="5"/>
  <c r="L263" i="5"/>
  <c r="H263" i="5"/>
  <c r="M263" i="5"/>
  <c r="I263" i="5"/>
  <c r="J263" i="5" s="1"/>
  <c r="L420" i="5"/>
  <c r="H420" i="5"/>
  <c r="M420" i="5"/>
  <c r="I420" i="5"/>
  <c r="J420" i="5" s="1"/>
  <c r="M431" i="5"/>
  <c r="I431" i="5"/>
  <c r="J431" i="5" s="1"/>
  <c r="F431" i="5"/>
  <c r="M435" i="5"/>
  <c r="I435" i="5"/>
  <c r="J435" i="5" s="1"/>
  <c r="F435" i="5"/>
  <c r="L467" i="5"/>
  <c r="M467" i="5"/>
  <c r="L70" i="5"/>
  <c r="H70" i="5"/>
  <c r="M70" i="5"/>
  <c r="I70" i="5"/>
  <c r="J70" i="5" s="1"/>
  <c r="M107" i="5"/>
  <c r="I107" i="5"/>
  <c r="J107" i="5" s="1"/>
  <c r="F107" i="5"/>
  <c r="M111" i="5"/>
  <c r="I111" i="5"/>
  <c r="J111" i="5" s="1"/>
  <c r="F111" i="5"/>
  <c r="M184" i="5"/>
  <c r="I184" i="5"/>
  <c r="J184" i="5" s="1"/>
  <c r="F184" i="5"/>
  <c r="M188" i="5"/>
  <c r="I188" i="5"/>
  <c r="J188" i="5" s="1"/>
  <c r="F188" i="5"/>
  <c r="M223" i="5"/>
  <c r="I223" i="5"/>
  <c r="J223" i="5" s="1"/>
  <c r="F223" i="5"/>
  <c r="L279" i="5"/>
  <c r="H279" i="5"/>
  <c r="M279" i="5"/>
  <c r="I279" i="5"/>
  <c r="J279" i="5" s="1"/>
  <c r="M314" i="5"/>
  <c r="I314" i="5"/>
  <c r="J314" i="5" s="1"/>
  <c r="F314" i="5"/>
  <c r="M329" i="5"/>
  <c r="I329" i="5"/>
  <c r="J329" i="5" s="1"/>
  <c r="F329" i="5"/>
  <c r="L342" i="5"/>
  <c r="H342" i="5"/>
  <c r="M342" i="5"/>
  <c r="I342" i="5"/>
  <c r="J342" i="5" s="1"/>
  <c r="H358" i="5"/>
  <c r="I358" i="5"/>
  <c r="J358" i="5" s="1"/>
  <c r="L412" i="5"/>
  <c r="H412" i="5"/>
  <c r="M412" i="5"/>
  <c r="I412" i="5"/>
  <c r="J412" i="5" s="1"/>
  <c r="L516" i="5"/>
  <c r="H516" i="5"/>
  <c r="M516" i="5"/>
  <c r="I516" i="5"/>
  <c r="J516" i="5" s="1"/>
  <c r="M519" i="5"/>
  <c r="I519" i="5"/>
  <c r="J519" i="5" s="1"/>
  <c r="F519" i="5"/>
  <c r="L538" i="5"/>
  <c r="H538" i="5"/>
  <c r="M538" i="5"/>
  <c r="I538" i="5"/>
  <c r="J538" i="5" s="1"/>
  <c r="L75" i="5"/>
  <c r="M75" i="5"/>
  <c r="M150" i="5"/>
  <c r="I150" i="5"/>
  <c r="J150" i="5" s="1"/>
  <c r="F150" i="5"/>
  <c r="L167" i="5"/>
  <c r="H167" i="5"/>
  <c r="M167" i="5"/>
  <c r="I167" i="5"/>
  <c r="J167" i="5" s="1"/>
  <c r="M203" i="5"/>
  <c r="I203" i="5"/>
  <c r="J203" i="5" s="1"/>
  <c r="F203" i="5"/>
  <c r="M262" i="5"/>
  <c r="I262" i="5"/>
  <c r="J262" i="5" s="1"/>
  <c r="F262" i="5"/>
  <c r="L338" i="5"/>
  <c r="H338" i="5"/>
  <c r="M338" i="5"/>
  <c r="I338" i="5"/>
  <c r="J338" i="5" s="1"/>
  <c r="L373" i="5"/>
  <c r="H373" i="5"/>
  <c r="M373" i="5"/>
  <c r="I373" i="5"/>
  <c r="J373" i="5" s="1"/>
  <c r="M393" i="5"/>
  <c r="I393" i="5"/>
  <c r="J393" i="5" s="1"/>
  <c r="F393" i="5"/>
  <c r="L408" i="5"/>
  <c r="H408" i="5"/>
  <c r="M408" i="5"/>
  <c r="I408" i="5"/>
  <c r="J408" i="5" s="1"/>
  <c r="M415" i="5"/>
  <c r="I415" i="5"/>
  <c r="J415" i="5" s="1"/>
  <c r="F415" i="5"/>
  <c r="M419" i="5"/>
  <c r="I419" i="5"/>
  <c r="J419" i="5" s="1"/>
  <c r="F419" i="5"/>
  <c r="L428" i="5"/>
  <c r="H428" i="5"/>
  <c r="M428" i="5"/>
  <c r="I428" i="5"/>
  <c r="J428" i="5" s="1"/>
  <c r="L432" i="5"/>
  <c r="H432" i="5"/>
  <c r="M432" i="5"/>
  <c r="I432" i="5"/>
  <c r="J432" i="5" s="1"/>
  <c r="L437" i="5"/>
  <c r="H437" i="5"/>
  <c r="M437" i="5"/>
  <c r="I437" i="5"/>
  <c r="J437" i="5" s="1"/>
  <c r="M465" i="5"/>
  <c r="I465" i="5"/>
  <c r="J465" i="5" s="1"/>
  <c r="F465" i="5"/>
  <c r="L469" i="5"/>
  <c r="M469" i="5"/>
  <c r="L478" i="5"/>
  <c r="H478" i="5"/>
  <c r="M478" i="5"/>
  <c r="I478" i="5"/>
  <c r="J478" i="5" s="1"/>
  <c r="M131" i="5"/>
  <c r="M242" i="5"/>
  <c r="F420" i="5"/>
  <c r="I12" i="5"/>
  <c r="J12" i="5" s="1"/>
  <c r="I39" i="5"/>
  <c r="J39" i="5" s="1"/>
  <c r="M39" i="5"/>
  <c r="F52" i="5"/>
  <c r="I53" i="5"/>
  <c r="J53" i="5" s="1"/>
  <c r="M53" i="5"/>
  <c r="L55" i="5"/>
  <c r="F70" i="5"/>
  <c r="L107" i="5"/>
  <c r="L111" i="5"/>
  <c r="L131" i="5"/>
  <c r="L184" i="5"/>
  <c r="L188" i="5"/>
  <c r="L223" i="5"/>
  <c r="L242" i="5"/>
  <c r="F279" i="5"/>
  <c r="L314" i="5"/>
  <c r="L329" i="5"/>
  <c r="F342" i="5"/>
  <c r="F358" i="5"/>
  <c r="F412" i="5"/>
  <c r="F516" i="5"/>
  <c r="L519" i="5"/>
  <c r="F538" i="5"/>
  <c r="M136" i="5"/>
  <c r="I136" i="5"/>
  <c r="J136" i="5" s="1"/>
  <c r="F136" i="5"/>
  <c r="L151" i="5"/>
  <c r="H151" i="5"/>
  <c r="M151" i="5"/>
  <c r="I151" i="5"/>
  <c r="J151" i="5" s="1"/>
  <c r="L204" i="5"/>
  <c r="H204" i="5"/>
  <c r="M204" i="5"/>
  <c r="I204" i="5"/>
  <c r="J204" i="5" s="1"/>
  <c r="M296" i="5"/>
  <c r="I296" i="5"/>
  <c r="J296" i="5" s="1"/>
  <c r="F296" i="5"/>
  <c r="M337" i="5"/>
  <c r="I337" i="5"/>
  <c r="J337" i="5" s="1"/>
  <c r="F337" i="5"/>
  <c r="M372" i="5"/>
  <c r="I372" i="5"/>
  <c r="J372" i="5" s="1"/>
  <c r="F372" i="5"/>
  <c r="M407" i="5"/>
  <c r="I407" i="5"/>
  <c r="J407" i="5" s="1"/>
  <c r="F407" i="5"/>
  <c r="L416" i="5"/>
  <c r="H416" i="5"/>
  <c r="M416" i="5"/>
  <c r="I416" i="5"/>
  <c r="J416" i="5" s="1"/>
  <c r="M427" i="5"/>
  <c r="I427" i="5"/>
  <c r="J427" i="5" s="1"/>
  <c r="F427" i="5"/>
  <c r="L458" i="5"/>
  <c r="M458" i="5"/>
  <c r="L470" i="5"/>
  <c r="H470" i="5"/>
  <c r="M470" i="5"/>
  <c r="I470" i="5"/>
  <c r="J470" i="5" s="1"/>
  <c r="M476" i="5"/>
  <c r="I476" i="5"/>
  <c r="J476" i="5" s="1"/>
  <c r="F476" i="5"/>
  <c r="M310" i="5"/>
  <c r="I310" i="5"/>
  <c r="J310" i="5" s="1"/>
  <c r="F310" i="5"/>
  <c r="M333" i="5"/>
  <c r="I333" i="5"/>
  <c r="J333" i="5" s="1"/>
  <c r="F333" i="5"/>
  <c r="L343" i="5"/>
  <c r="M343" i="5"/>
  <c r="M423" i="5"/>
  <c r="I423" i="5"/>
  <c r="J423" i="5" s="1"/>
  <c r="F423" i="5"/>
  <c r="L508" i="5"/>
  <c r="H508" i="5"/>
  <c r="M508" i="5"/>
  <c r="I508" i="5"/>
  <c r="J508" i="5" s="1"/>
  <c r="M69" i="5"/>
  <c r="I69" i="5"/>
  <c r="J69" i="5" s="1"/>
  <c r="F69" i="5"/>
  <c r="L108" i="5"/>
  <c r="H108" i="5"/>
  <c r="M108" i="5"/>
  <c r="I108" i="5"/>
  <c r="J108" i="5" s="1"/>
  <c r="L112" i="5"/>
  <c r="H112" i="5"/>
  <c r="M112" i="5"/>
  <c r="I112" i="5"/>
  <c r="J112" i="5" s="1"/>
  <c r="L116" i="5"/>
  <c r="M116" i="5"/>
  <c r="M170" i="5"/>
  <c r="I170" i="5"/>
  <c r="J170" i="5" s="1"/>
  <c r="F170" i="5"/>
  <c r="L185" i="5"/>
  <c r="H185" i="5"/>
  <c r="M185" i="5"/>
  <c r="I185" i="5"/>
  <c r="J185" i="5" s="1"/>
  <c r="H189" i="5"/>
  <c r="L190" i="5"/>
  <c r="I189" i="5"/>
  <c r="J189" i="5" s="1"/>
  <c r="L209" i="5"/>
  <c r="M209" i="5"/>
  <c r="M278" i="5"/>
  <c r="I278" i="5"/>
  <c r="J278" i="5" s="1"/>
  <c r="F278" i="5"/>
  <c r="L293" i="5"/>
  <c r="H293" i="5"/>
  <c r="M293" i="5"/>
  <c r="I293" i="5"/>
  <c r="J293" i="5" s="1"/>
  <c r="L311" i="5"/>
  <c r="H311" i="5"/>
  <c r="M311" i="5"/>
  <c r="I311" i="5"/>
  <c r="J311" i="5" s="1"/>
  <c r="L315" i="5"/>
  <c r="H315" i="5"/>
  <c r="M315" i="5"/>
  <c r="I315" i="5"/>
  <c r="J315" i="5" s="1"/>
  <c r="L330" i="5"/>
  <c r="H330" i="5"/>
  <c r="M330" i="5"/>
  <c r="I330" i="5"/>
  <c r="J330" i="5" s="1"/>
  <c r="L334" i="5"/>
  <c r="H334" i="5"/>
  <c r="M334" i="5"/>
  <c r="I334" i="5"/>
  <c r="J334" i="5" s="1"/>
  <c r="M341" i="5"/>
  <c r="I341" i="5"/>
  <c r="J341" i="5" s="1"/>
  <c r="F341" i="5"/>
  <c r="M357" i="5"/>
  <c r="I357" i="5"/>
  <c r="J357" i="5" s="1"/>
  <c r="F357" i="5"/>
  <c r="M411" i="5"/>
  <c r="I411" i="5"/>
  <c r="J411" i="5" s="1"/>
  <c r="F411" i="5"/>
  <c r="L424" i="5"/>
  <c r="H424" i="5"/>
  <c r="M424" i="5"/>
  <c r="I424" i="5"/>
  <c r="J424" i="5" s="1"/>
  <c r="M440" i="5"/>
  <c r="I440" i="5"/>
  <c r="J440" i="5" s="1"/>
  <c r="F440" i="5"/>
  <c r="M475" i="5"/>
  <c r="H475" i="5"/>
  <c r="I475" i="5"/>
  <c r="M479" i="5"/>
  <c r="I479" i="5"/>
  <c r="J479" i="5" s="1"/>
  <c r="M507" i="5"/>
  <c r="I507" i="5"/>
  <c r="J507" i="5" s="1"/>
  <c r="F507" i="5"/>
  <c r="L512" i="5"/>
  <c r="H512" i="5"/>
  <c r="M512" i="5"/>
  <c r="I512" i="5"/>
  <c r="J512" i="5" s="1"/>
  <c r="M515" i="5"/>
  <c r="I515" i="5"/>
  <c r="J515" i="5" s="1"/>
  <c r="F515" i="5"/>
  <c r="L520" i="5"/>
  <c r="H520" i="5"/>
  <c r="M520" i="5"/>
  <c r="I520" i="5"/>
  <c r="J520" i="5" s="1"/>
  <c r="L521" i="5"/>
  <c r="H521" i="5"/>
  <c r="M521" i="5"/>
  <c r="I521" i="5"/>
  <c r="J521" i="5" s="1"/>
  <c r="L534" i="5"/>
  <c r="H534" i="5"/>
  <c r="M534" i="5"/>
  <c r="I534" i="5"/>
  <c r="J534" i="5" s="1"/>
  <c r="M537" i="5"/>
  <c r="I537" i="5"/>
  <c r="J537" i="5" s="1"/>
  <c r="F537" i="5"/>
  <c r="M554" i="5"/>
  <c r="I554" i="5"/>
  <c r="J554" i="5" s="1"/>
  <c r="F554" i="5"/>
  <c r="F12" i="5"/>
  <c r="F39" i="5"/>
  <c r="F53" i="5"/>
  <c r="L115" i="5"/>
  <c r="L136" i="5"/>
  <c r="F151" i="5"/>
  <c r="M241" i="5"/>
  <c r="F263" i="5"/>
  <c r="L296" i="5"/>
  <c r="L337" i="5"/>
  <c r="L372" i="5"/>
  <c r="L407" i="5"/>
  <c r="L427" i="5"/>
  <c r="L431" i="5"/>
  <c r="L435" i="5"/>
  <c r="F470" i="5"/>
  <c r="H12" i="5"/>
  <c r="H39" i="5"/>
  <c r="I52" i="5"/>
  <c r="J52" i="5" s="1"/>
  <c r="H53" i="5"/>
  <c r="F55" i="5"/>
  <c r="H115" i="5"/>
  <c r="H136" i="5"/>
  <c r="L150" i="5"/>
  <c r="F167" i="5"/>
  <c r="L203" i="5"/>
  <c r="I241" i="5"/>
  <c r="L262" i="5"/>
  <c r="H296" i="5"/>
  <c r="H337" i="5"/>
  <c r="F338" i="5"/>
  <c r="H372" i="5"/>
  <c r="F373" i="5"/>
  <c r="L393" i="5"/>
  <c r="H407" i="5"/>
  <c r="F408" i="5"/>
  <c r="L415" i="5"/>
  <c r="L419" i="5"/>
  <c r="H427" i="5"/>
  <c r="F428" i="5"/>
  <c r="H431" i="5"/>
  <c r="F432" i="5"/>
  <c r="H435" i="5"/>
  <c r="F437" i="5"/>
  <c r="L465" i="5"/>
  <c r="H476" i="5"/>
  <c r="H105" i="5"/>
  <c r="H109" i="5"/>
  <c r="H113" i="5"/>
  <c r="M130" i="5"/>
  <c r="M132" i="5"/>
  <c r="H133" i="5"/>
  <c r="H168" i="5"/>
  <c r="H186" i="5"/>
  <c r="M240" i="5"/>
  <c r="H260" i="5"/>
  <c r="H280" i="5"/>
  <c r="H294" i="5"/>
  <c r="H312" i="5"/>
  <c r="H331" i="5"/>
  <c r="H335" i="5"/>
  <c r="H339" i="5"/>
  <c r="H374" i="5"/>
  <c r="H409" i="5"/>
  <c r="H417" i="5"/>
  <c r="H421" i="5"/>
  <c r="H425" i="5"/>
  <c r="H429" i="5"/>
  <c r="H433" i="5"/>
  <c r="M473" i="5"/>
  <c r="H552" i="5"/>
  <c r="L567" i="5"/>
  <c r="I104" i="4"/>
  <c r="J104" i="4"/>
  <c r="L104" i="4"/>
  <c r="I112" i="4"/>
  <c r="J112" i="4"/>
  <c r="L112" i="4"/>
  <c r="I130" i="4"/>
  <c r="J130" i="4"/>
  <c r="L130" i="4"/>
  <c r="I106" i="4"/>
  <c r="J106" i="4"/>
  <c r="L106" i="4"/>
  <c r="I114" i="4"/>
  <c r="J114" i="4"/>
  <c r="L114" i="4"/>
  <c r="I156" i="4"/>
  <c r="J156" i="4"/>
  <c r="L156" i="4"/>
  <c r="L87" i="4"/>
  <c r="I87" i="4"/>
  <c r="H191" i="4"/>
  <c r="K191" i="4"/>
  <c r="H310" i="4"/>
  <c r="K310" i="4"/>
  <c r="K316" i="4" s="1"/>
  <c r="H516" i="1" s="1"/>
  <c r="I455" i="4"/>
  <c r="J455" i="4"/>
  <c r="H457" i="4"/>
  <c r="K457" i="4"/>
  <c r="I547" i="4"/>
  <c r="J547" i="4"/>
  <c r="H549" i="4"/>
  <c r="K549" i="4"/>
  <c r="H607" i="4"/>
  <c r="I603" i="4"/>
  <c r="I607" i="4" s="1"/>
  <c r="J603" i="4"/>
  <c r="I63" i="4"/>
  <c r="J63" i="4"/>
  <c r="I110" i="4"/>
  <c r="J110" i="4"/>
  <c r="I134" i="4"/>
  <c r="J134" i="4"/>
  <c r="I276" i="4"/>
  <c r="J276" i="4"/>
  <c r="I292" i="4"/>
  <c r="J292" i="4"/>
  <c r="H294" i="4"/>
  <c r="K294" i="4"/>
  <c r="J312" i="4"/>
  <c r="H349" i="4"/>
  <c r="K349" i="4"/>
  <c r="I398" i="4"/>
  <c r="J398" i="4"/>
  <c r="I414" i="4"/>
  <c r="J414" i="4"/>
  <c r="I431" i="4"/>
  <c r="J431" i="4"/>
  <c r="H433" i="4"/>
  <c r="K433" i="4"/>
  <c r="I463" i="4"/>
  <c r="J463" i="4"/>
  <c r="H465" i="4"/>
  <c r="K465" i="4"/>
  <c r="I482" i="4"/>
  <c r="J482" i="4"/>
  <c r="H484" i="4"/>
  <c r="K484" i="4"/>
  <c r="H524" i="4"/>
  <c r="K524" i="4"/>
  <c r="H532" i="4"/>
  <c r="K532" i="4"/>
  <c r="H16" i="4"/>
  <c r="I12" i="4"/>
  <c r="I16" i="4" s="1"/>
  <c r="H8" i="1" s="1"/>
  <c r="H31" i="4"/>
  <c r="I27" i="4"/>
  <c r="I194" i="4"/>
  <c r="J194" i="4"/>
  <c r="J218" i="4"/>
  <c r="L218" i="4"/>
  <c r="I250" i="4"/>
  <c r="L250" i="4"/>
  <c r="I332" i="4"/>
  <c r="J332" i="4"/>
  <c r="I355" i="4"/>
  <c r="J355" i="4"/>
  <c r="H357" i="4"/>
  <c r="K357" i="4"/>
  <c r="J435" i="4"/>
  <c r="I439" i="4"/>
  <c r="J439" i="4"/>
  <c r="H441" i="4"/>
  <c r="K441" i="4"/>
  <c r="I490" i="4"/>
  <c r="J490" i="4"/>
  <c r="H492" i="4"/>
  <c r="K492" i="4"/>
  <c r="H567" i="4"/>
  <c r="K567" i="4"/>
  <c r="K573" i="4" s="1"/>
  <c r="H808" i="1" s="1"/>
  <c r="K239" i="4"/>
  <c r="H322" i="1" s="1"/>
  <c r="K87" i="4"/>
  <c r="K91" i="4" s="1"/>
  <c r="H109" i="1" s="1"/>
  <c r="K106" i="4"/>
  <c r="K114" i="4"/>
  <c r="K130" i="4"/>
  <c r="L455" i="4"/>
  <c r="L547" i="4"/>
  <c r="L85" i="4"/>
  <c r="I85" i="4"/>
  <c r="L103" i="4"/>
  <c r="I103" i="4"/>
  <c r="H192" i="4"/>
  <c r="K192" i="4"/>
  <c r="J443" i="4"/>
  <c r="I447" i="4"/>
  <c r="J447" i="4"/>
  <c r="H449" i="4"/>
  <c r="K449" i="4"/>
  <c r="I498" i="4"/>
  <c r="J498" i="4"/>
  <c r="J517" i="4"/>
  <c r="L63" i="4"/>
  <c r="J87" i="4"/>
  <c r="L110" i="4"/>
  <c r="L134" i="4"/>
  <c r="L276" i="4"/>
  <c r="L292" i="4"/>
  <c r="K384" i="4"/>
  <c r="H653" i="1" s="1"/>
  <c r="L398" i="4"/>
  <c r="L414" i="4"/>
  <c r="L431" i="4"/>
  <c r="L463" i="4"/>
  <c r="L482" i="4"/>
  <c r="I274" i="4"/>
  <c r="J274" i="4"/>
  <c r="I330" i="4"/>
  <c r="J330" i="4"/>
  <c r="I353" i="4"/>
  <c r="J353" i="4"/>
  <c r="I361" i="4"/>
  <c r="J361" i="4"/>
  <c r="I396" i="4"/>
  <c r="J396" i="4"/>
  <c r="I437" i="4"/>
  <c r="J437" i="4"/>
  <c r="I453" i="4"/>
  <c r="J453" i="4"/>
  <c r="I461" i="4"/>
  <c r="J461" i="4"/>
  <c r="I488" i="4"/>
  <c r="J488" i="4"/>
  <c r="L518" i="4"/>
  <c r="I518" i="4"/>
  <c r="L526" i="4"/>
  <c r="I526" i="4"/>
  <c r="I618" i="4"/>
  <c r="J618" i="4"/>
  <c r="L196" i="4"/>
  <c r="I196" i="4"/>
  <c r="L520" i="4"/>
  <c r="I520" i="4"/>
  <c r="L528" i="4"/>
  <c r="I528" i="4"/>
  <c r="H42" i="4"/>
  <c r="H44" i="4"/>
  <c r="H62" i="4"/>
  <c r="H64" i="4"/>
  <c r="H82" i="4"/>
  <c r="H105" i="4"/>
  <c r="H107" i="4"/>
  <c r="H109" i="4"/>
  <c r="H111" i="4"/>
  <c r="H113" i="4"/>
  <c r="H129" i="4"/>
  <c r="H131" i="4"/>
  <c r="H133" i="4"/>
  <c r="H135" i="4"/>
  <c r="H153" i="4"/>
  <c r="H155" i="4"/>
  <c r="H171" i="4"/>
  <c r="H173" i="4"/>
  <c r="K189" i="4"/>
  <c r="I193" i="4"/>
  <c r="H593" i="4"/>
  <c r="L213" i="4"/>
  <c r="I213" i="4"/>
  <c r="L522" i="4"/>
  <c r="I522" i="4"/>
  <c r="L530" i="4"/>
  <c r="I530" i="4"/>
  <c r="J189" i="4"/>
  <c r="K213" i="4"/>
  <c r="L274" i="4"/>
  <c r="L330" i="4"/>
  <c r="L353" i="4"/>
  <c r="L361" i="4"/>
  <c r="L396" i="4"/>
  <c r="L437" i="4"/>
  <c r="L453" i="4"/>
  <c r="L461" i="4"/>
  <c r="L488" i="4"/>
  <c r="K518" i="4"/>
  <c r="K526" i="4"/>
  <c r="L618" i="4"/>
  <c r="H215" i="4"/>
  <c r="H217" i="4"/>
  <c r="H233" i="4"/>
  <c r="H249" i="4"/>
  <c r="H251" i="4"/>
  <c r="H253" i="4"/>
  <c r="H273" i="4"/>
  <c r="H275" i="4"/>
  <c r="H291" i="4"/>
  <c r="H293" i="4"/>
  <c r="H309" i="4"/>
  <c r="H311" i="4"/>
  <c r="H327" i="4"/>
  <c r="H329" i="4"/>
  <c r="H331" i="4"/>
  <c r="H333" i="4"/>
  <c r="H348" i="4"/>
  <c r="H350" i="4"/>
  <c r="H352" i="4"/>
  <c r="H354" i="4"/>
  <c r="H356" i="4"/>
  <c r="H358" i="4"/>
  <c r="H360" i="4"/>
  <c r="H362" i="4"/>
  <c r="H379" i="4"/>
  <c r="H395" i="4"/>
  <c r="H397" i="4"/>
  <c r="H413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83" i="4"/>
  <c r="H485" i="4"/>
  <c r="H487" i="4"/>
  <c r="H489" i="4"/>
  <c r="H491" i="4"/>
  <c r="H493" i="4"/>
  <c r="H495" i="4"/>
  <c r="H497" i="4"/>
  <c r="H548" i="4"/>
  <c r="H550" i="4"/>
  <c r="H552" i="4"/>
  <c r="H617" i="4"/>
  <c r="I443" i="4" l="1"/>
  <c r="J152" i="4"/>
  <c r="L496" i="4"/>
  <c r="L195" i="4"/>
  <c r="I216" i="4"/>
  <c r="I494" i="4"/>
  <c r="I234" i="4"/>
  <c r="L486" i="4"/>
  <c r="J154" i="4"/>
  <c r="J216" i="4"/>
  <c r="L525" i="4"/>
  <c r="I83" i="4"/>
  <c r="I551" i="4"/>
  <c r="K298" i="4"/>
  <c r="H452" i="1" s="1"/>
  <c r="J83" i="4"/>
  <c r="K280" i="4"/>
  <c r="H368" i="1" s="1"/>
  <c r="J359" i="4"/>
  <c r="L154" i="4"/>
  <c r="K141" i="4"/>
  <c r="H161" i="1" s="1"/>
  <c r="J486" i="4"/>
  <c r="L568" i="4"/>
  <c r="I195" i="4"/>
  <c r="K337" i="4"/>
  <c r="H563" i="1" s="1"/>
  <c r="L527" i="4"/>
  <c r="J496" i="4"/>
  <c r="I445" i="4"/>
  <c r="J252" i="4"/>
  <c r="J351" i="4"/>
  <c r="I459" i="4"/>
  <c r="L252" i="4"/>
  <c r="L378" i="4"/>
  <c r="L459" i="4"/>
  <c r="I190" i="4"/>
  <c r="H28" i="1"/>
  <c r="I527" i="4"/>
  <c r="K402" i="4"/>
  <c r="H674" i="1" s="1"/>
  <c r="I172" i="4"/>
  <c r="L351" i="4"/>
  <c r="L445" i="4"/>
  <c r="L272" i="4"/>
  <c r="J81" i="4"/>
  <c r="J234" i="4"/>
  <c r="J328" i="4"/>
  <c r="J380" i="4"/>
  <c r="L380" i="4"/>
  <c r="I380" i="4"/>
  <c r="L379" i="5"/>
  <c r="L359" i="4"/>
  <c r="L328" i="4"/>
  <c r="J551" i="4"/>
  <c r="L190" i="4"/>
  <c r="J525" i="4"/>
  <c r="J494" i="4"/>
  <c r="L81" i="4"/>
  <c r="I467" i="4"/>
  <c r="L312" i="4"/>
  <c r="L569" i="4"/>
  <c r="K471" i="4"/>
  <c r="H722" i="1" s="1"/>
  <c r="I108" i="4"/>
  <c r="K222" i="4"/>
  <c r="H269" i="1" s="1"/>
  <c r="I517" i="4"/>
  <c r="L435" i="4"/>
  <c r="J108" i="4"/>
  <c r="M379" i="5"/>
  <c r="J272" i="4"/>
  <c r="J132" i="4"/>
  <c r="J61" i="4"/>
  <c r="J519" i="4"/>
  <c r="I519" i="4"/>
  <c r="L132" i="4"/>
  <c r="L61" i="4"/>
  <c r="J523" i="4"/>
  <c r="L523" i="4"/>
  <c r="J531" i="4"/>
  <c r="L531" i="4"/>
  <c r="J86" i="4"/>
  <c r="L86" i="4"/>
  <c r="H16" i="1"/>
  <c r="H23" i="1" s="1"/>
  <c r="I31" i="4"/>
  <c r="H29" i="1"/>
  <c r="J529" i="4"/>
  <c r="I529" i="4"/>
  <c r="L529" i="4"/>
  <c r="J214" i="4"/>
  <c r="I214" i="4"/>
  <c r="J84" i="4"/>
  <c r="I84" i="4"/>
  <c r="L84" i="4"/>
  <c r="J521" i="4"/>
  <c r="L521" i="4"/>
  <c r="I521" i="4"/>
  <c r="K536" i="4"/>
  <c r="H841" i="1" s="1"/>
  <c r="J212" i="4"/>
  <c r="J467" i="4"/>
  <c r="I451" i="4"/>
  <c r="I212" i="4"/>
  <c r="J172" i="4"/>
  <c r="K118" i="4"/>
  <c r="H134" i="1" s="1"/>
  <c r="I378" i="4"/>
  <c r="I174" i="4"/>
  <c r="K506" i="4"/>
  <c r="H774" i="1" s="1"/>
  <c r="J451" i="4"/>
  <c r="H118" i="4"/>
  <c r="L152" i="4"/>
  <c r="J174" i="4"/>
  <c r="H536" i="4"/>
  <c r="K366" i="4"/>
  <c r="H600" i="1" s="1"/>
  <c r="K556" i="4"/>
  <c r="H873" i="1" s="1"/>
  <c r="L550" i="4"/>
  <c r="I550" i="4"/>
  <c r="J550" i="4"/>
  <c r="L485" i="4"/>
  <c r="I485" i="4"/>
  <c r="J485" i="4"/>
  <c r="L454" i="4"/>
  <c r="I454" i="4"/>
  <c r="J454" i="4"/>
  <c r="L446" i="4"/>
  <c r="I446" i="4"/>
  <c r="J446" i="4"/>
  <c r="H471" i="4"/>
  <c r="L430" i="4"/>
  <c r="I430" i="4"/>
  <c r="J430" i="4"/>
  <c r="L379" i="4"/>
  <c r="J379" i="4"/>
  <c r="I379" i="4"/>
  <c r="L348" i="4"/>
  <c r="H366" i="4"/>
  <c r="I348" i="4"/>
  <c r="J348" i="4"/>
  <c r="H298" i="4"/>
  <c r="L291" i="4"/>
  <c r="I291" i="4"/>
  <c r="J291" i="4"/>
  <c r="L131" i="4"/>
  <c r="I131" i="4"/>
  <c r="J131" i="4"/>
  <c r="L64" i="4"/>
  <c r="I64" i="4"/>
  <c r="J64" i="4"/>
  <c r="J607" i="4"/>
  <c r="K603" i="4"/>
  <c r="K607" i="4" s="1"/>
  <c r="L191" i="4"/>
  <c r="I191" i="4"/>
  <c r="J191" i="4"/>
  <c r="L552" i="4"/>
  <c r="J552" i="4"/>
  <c r="I552" i="4"/>
  <c r="L487" i="4"/>
  <c r="J487" i="4"/>
  <c r="I487" i="4"/>
  <c r="L464" i="4"/>
  <c r="I464" i="4"/>
  <c r="J464" i="4"/>
  <c r="L448" i="4"/>
  <c r="I448" i="4"/>
  <c r="J448" i="4"/>
  <c r="L432" i="4"/>
  <c r="I432" i="4"/>
  <c r="J432" i="4"/>
  <c r="L358" i="4"/>
  <c r="I358" i="4"/>
  <c r="J358" i="4"/>
  <c r="L329" i="4"/>
  <c r="J329" i="4"/>
  <c r="I329" i="4"/>
  <c r="L253" i="4"/>
  <c r="I253" i="4"/>
  <c r="J253" i="4"/>
  <c r="L217" i="4"/>
  <c r="I217" i="4"/>
  <c r="J217" i="4"/>
  <c r="L133" i="4"/>
  <c r="J133" i="4"/>
  <c r="I133" i="4"/>
  <c r="L82" i="4"/>
  <c r="J82" i="4"/>
  <c r="I82" i="4"/>
  <c r="L42" i="4"/>
  <c r="H55" i="1" s="1"/>
  <c r="J42" i="4"/>
  <c r="I42" i="4"/>
  <c r="H48" i="4"/>
  <c r="I441" i="4"/>
  <c r="J441" i="4"/>
  <c r="L441" i="4"/>
  <c r="I457" i="4"/>
  <c r="J457" i="4"/>
  <c r="L457" i="4"/>
  <c r="L497" i="4"/>
  <c r="I497" i="4"/>
  <c r="J497" i="4"/>
  <c r="L489" i="4"/>
  <c r="I489" i="4"/>
  <c r="J489" i="4"/>
  <c r="L466" i="4"/>
  <c r="I466" i="4"/>
  <c r="J466" i="4"/>
  <c r="L458" i="4"/>
  <c r="I458" i="4"/>
  <c r="J458" i="4"/>
  <c r="L442" i="4"/>
  <c r="I442" i="4"/>
  <c r="J442" i="4"/>
  <c r="L434" i="4"/>
  <c r="I434" i="4"/>
  <c r="J434" i="4"/>
  <c r="L397" i="4"/>
  <c r="I397" i="4"/>
  <c r="J397" i="4"/>
  <c r="L352" i="4"/>
  <c r="J352" i="4"/>
  <c r="I352" i="4"/>
  <c r="L331" i="4"/>
  <c r="I331" i="4"/>
  <c r="J331" i="4"/>
  <c r="L273" i="4"/>
  <c r="J273" i="4"/>
  <c r="I273" i="4"/>
  <c r="H239" i="4"/>
  <c r="L233" i="4"/>
  <c r="L239" i="4" s="1"/>
  <c r="H321" i="1" s="1"/>
  <c r="I233" i="4"/>
  <c r="J233" i="4"/>
  <c r="L548" i="4"/>
  <c r="I548" i="4"/>
  <c r="J548" i="4"/>
  <c r="L491" i="4"/>
  <c r="I491" i="4"/>
  <c r="J491" i="4"/>
  <c r="L483" i="4"/>
  <c r="I483" i="4"/>
  <c r="J483" i="4"/>
  <c r="L460" i="4"/>
  <c r="J460" i="4"/>
  <c r="I460" i="4"/>
  <c r="L452" i="4"/>
  <c r="J452" i="4"/>
  <c r="I452" i="4"/>
  <c r="L444" i="4"/>
  <c r="J444" i="4"/>
  <c r="I444" i="4"/>
  <c r="L436" i="4"/>
  <c r="J436" i="4"/>
  <c r="I436" i="4"/>
  <c r="H419" i="4"/>
  <c r="L413" i="4"/>
  <c r="L419" i="4" s="1"/>
  <c r="H702" i="1" s="1"/>
  <c r="I413" i="4"/>
  <c r="I419" i="4" s="1"/>
  <c r="H704" i="1" s="1"/>
  <c r="J413" i="4"/>
  <c r="J419" i="4" s="1"/>
  <c r="H705" i="1" s="1"/>
  <c r="L362" i="4"/>
  <c r="I362" i="4"/>
  <c r="J362" i="4"/>
  <c r="L354" i="4"/>
  <c r="I354" i="4"/>
  <c r="J354" i="4"/>
  <c r="L333" i="4"/>
  <c r="I333" i="4"/>
  <c r="J333" i="4"/>
  <c r="L311" i="4"/>
  <c r="I311" i="4"/>
  <c r="J311" i="4"/>
  <c r="L275" i="4"/>
  <c r="I275" i="4"/>
  <c r="J275" i="4"/>
  <c r="L249" i="4"/>
  <c r="I249" i="4"/>
  <c r="H260" i="4"/>
  <c r="J249" i="4"/>
  <c r="L153" i="4"/>
  <c r="J153" i="4"/>
  <c r="I153" i="4"/>
  <c r="L129" i="4"/>
  <c r="H141" i="4"/>
  <c r="I129" i="4"/>
  <c r="J129" i="4"/>
  <c r="L107" i="4"/>
  <c r="I107" i="4"/>
  <c r="J107" i="4"/>
  <c r="L62" i="4"/>
  <c r="J62" i="4"/>
  <c r="I62" i="4"/>
  <c r="J192" i="4"/>
  <c r="I192" i="4"/>
  <c r="L192" i="4"/>
  <c r="I492" i="4"/>
  <c r="J492" i="4"/>
  <c r="L492" i="4"/>
  <c r="L532" i="4"/>
  <c r="I532" i="4"/>
  <c r="J532" i="4"/>
  <c r="I484" i="4"/>
  <c r="J484" i="4"/>
  <c r="L484" i="4"/>
  <c r="I433" i="4"/>
  <c r="J433" i="4"/>
  <c r="L433" i="4"/>
  <c r="I349" i="4"/>
  <c r="J349" i="4"/>
  <c r="L349" i="4"/>
  <c r="H200" i="4"/>
  <c r="H384" i="4"/>
  <c r="H506" i="4"/>
  <c r="K200" i="4"/>
  <c r="H243" i="1" s="1"/>
  <c r="H91" i="4"/>
  <c r="H280" i="4"/>
  <c r="L493" i="4"/>
  <c r="I493" i="4"/>
  <c r="J493" i="4"/>
  <c r="L462" i="4"/>
  <c r="I462" i="4"/>
  <c r="J462" i="4"/>
  <c r="L438" i="4"/>
  <c r="I438" i="4"/>
  <c r="J438" i="4"/>
  <c r="L356" i="4"/>
  <c r="I356" i="4"/>
  <c r="J356" i="4"/>
  <c r="H337" i="4"/>
  <c r="L327" i="4"/>
  <c r="I327" i="4"/>
  <c r="J327" i="4"/>
  <c r="L251" i="4"/>
  <c r="J251" i="4"/>
  <c r="I251" i="4"/>
  <c r="L155" i="4"/>
  <c r="I155" i="4"/>
  <c r="J155" i="4"/>
  <c r="L109" i="4"/>
  <c r="J109" i="4"/>
  <c r="I109" i="4"/>
  <c r="I449" i="4"/>
  <c r="J449" i="4"/>
  <c r="L449" i="4"/>
  <c r="L495" i="4"/>
  <c r="J495" i="4"/>
  <c r="I495" i="4"/>
  <c r="L456" i="4"/>
  <c r="I456" i="4"/>
  <c r="J456" i="4"/>
  <c r="L440" i="4"/>
  <c r="I440" i="4"/>
  <c r="J440" i="4"/>
  <c r="H402" i="4"/>
  <c r="L395" i="4"/>
  <c r="J395" i="4"/>
  <c r="I395" i="4"/>
  <c r="I402" i="4" s="1"/>
  <c r="H675" i="1" s="1"/>
  <c r="L350" i="4"/>
  <c r="I350" i="4"/>
  <c r="J350" i="4"/>
  <c r="L293" i="4"/>
  <c r="I293" i="4"/>
  <c r="J293" i="4"/>
  <c r="H178" i="4"/>
  <c r="L171" i="4"/>
  <c r="I171" i="4"/>
  <c r="J171" i="4"/>
  <c r="L111" i="4"/>
  <c r="I111" i="4"/>
  <c r="J111" i="4"/>
  <c r="H573" i="4"/>
  <c r="L567" i="4"/>
  <c r="I567" i="4"/>
  <c r="I573" i="4" s="1"/>
  <c r="H809" i="1" s="1"/>
  <c r="J567" i="4"/>
  <c r="J573" i="4" s="1"/>
  <c r="H810" i="1" s="1"/>
  <c r="L524" i="4"/>
  <c r="I524" i="4"/>
  <c r="J524" i="4"/>
  <c r="H622" i="4"/>
  <c r="L617" i="4"/>
  <c r="L622" i="4" s="1"/>
  <c r="H898" i="1" s="1"/>
  <c r="J617" i="4"/>
  <c r="J622" i="4" s="1"/>
  <c r="H901" i="1" s="1"/>
  <c r="I617" i="4"/>
  <c r="I622" i="4" s="1"/>
  <c r="H900" i="1" s="1"/>
  <c r="L450" i="4"/>
  <c r="I450" i="4"/>
  <c r="J450" i="4"/>
  <c r="L360" i="4"/>
  <c r="J360" i="4"/>
  <c r="I360" i="4"/>
  <c r="H316" i="4"/>
  <c r="L309" i="4"/>
  <c r="I309" i="4"/>
  <c r="J309" i="4"/>
  <c r="L215" i="4"/>
  <c r="J215" i="4"/>
  <c r="I215" i="4"/>
  <c r="I173" i="4"/>
  <c r="L173" i="4"/>
  <c r="J173" i="4"/>
  <c r="L135" i="4"/>
  <c r="I135" i="4"/>
  <c r="J135" i="4"/>
  <c r="L113" i="4"/>
  <c r="I113" i="4"/>
  <c r="J113" i="4"/>
  <c r="L105" i="4"/>
  <c r="I105" i="4"/>
  <c r="J105" i="4"/>
  <c r="L44" i="4"/>
  <c r="H56" i="1" s="1"/>
  <c r="J44" i="4"/>
  <c r="I44" i="4"/>
  <c r="I357" i="4"/>
  <c r="J357" i="4"/>
  <c r="L357" i="4"/>
  <c r="I465" i="4"/>
  <c r="J465" i="4"/>
  <c r="L465" i="4"/>
  <c r="I294" i="4"/>
  <c r="J294" i="4"/>
  <c r="L294" i="4"/>
  <c r="I549" i="4"/>
  <c r="J549" i="4"/>
  <c r="L549" i="4"/>
  <c r="I310" i="4"/>
  <c r="J310" i="4"/>
  <c r="L310" i="4"/>
  <c r="H69" i="4"/>
  <c r="H556" i="4"/>
  <c r="H222" i="4"/>
  <c r="H160" i="4"/>
  <c r="I239" i="4" l="1"/>
  <c r="H323" i="1" s="1"/>
  <c r="L384" i="4"/>
  <c r="H652" i="1" s="1"/>
  <c r="L573" i="4"/>
  <c r="H807" i="1" s="1"/>
  <c r="I118" i="4"/>
  <c r="H135" i="1" s="1"/>
  <c r="H49" i="1"/>
  <c r="L280" i="4"/>
  <c r="H367" i="1" s="1"/>
  <c r="J239" i="4"/>
  <c r="H324" i="1" s="1"/>
  <c r="J384" i="4"/>
  <c r="H655" i="1" s="1"/>
  <c r="I280" i="4"/>
  <c r="H369" i="1" s="1"/>
  <c r="I384" i="4"/>
  <c r="H654" i="1" s="1"/>
  <c r="L160" i="4"/>
  <c r="H194" i="1" s="1"/>
  <c r="H915" i="1"/>
  <c r="H916" i="1" s="1"/>
  <c r="G75" i="8" s="1"/>
  <c r="G76" i="8" s="1"/>
  <c r="E40" i="9" s="1"/>
  <c r="L91" i="4"/>
  <c r="H108" i="1" s="1"/>
  <c r="I160" i="4"/>
  <c r="H196" i="1" s="1"/>
  <c r="H824" i="1"/>
  <c r="H715" i="1"/>
  <c r="H716" i="1" s="1"/>
  <c r="G54" i="8" s="1"/>
  <c r="H50" i="1"/>
  <c r="G17" i="8" s="1"/>
  <c r="L118" i="4"/>
  <c r="H133" i="1" s="1"/>
  <c r="J536" i="4"/>
  <c r="H845" i="1" s="1"/>
  <c r="L178" i="4"/>
  <c r="H216" i="1" s="1"/>
  <c r="L556" i="4"/>
  <c r="H872" i="1" s="1"/>
  <c r="L200" i="4"/>
  <c r="H242" i="1" s="1"/>
  <c r="J556" i="4"/>
  <c r="H876" i="1" s="1"/>
  <c r="I91" i="4"/>
  <c r="H110" i="1" s="1"/>
  <c r="J280" i="4"/>
  <c r="H370" i="1" s="1"/>
  <c r="I178" i="4"/>
  <c r="H218" i="1" s="1"/>
  <c r="L69" i="4"/>
  <c r="H81" i="1" s="1"/>
  <c r="I556" i="4"/>
  <c r="H874" i="1" s="1"/>
  <c r="I200" i="4"/>
  <c r="H244" i="1" s="1"/>
  <c r="G16" i="8"/>
  <c r="J298" i="4"/>
  <c r="H454" i="1" s="1"/>
  <c r="J118" i="4"/>
  <c r="H136" i="1" s="1"/>
  <c r="I222" i="4"/>
  <c r="H270" i="1" s="1"/>
  <c r="J160" i="4"/>
  <c r="H197" i="1" s="1"/>
  <c r="L337" i="4"/>
  <c r="H562" i="1" s="1"/>
  <c r="L222" i="4"/>
  <c r="H268" i="1" s="1"/>
  <c r="L536" i="4"/>
  <c r="H839" i="1" s="1"/>
  <c r="J178" i="4"/>
  <c r="H219" i="1" s="1"/>
  <c r="L402" i="4"/>
  <c r="H673" i="1" s="1"/>
  <c r="I536" i="4"/>
  <c r="H842" i="1" s="1"/>
  <c r="J69" i="4"/>
  <c r="H86" i="1" s="1"/>
  <c r="J222" i="4"/>
  <c r="H272" i="1" s="1"/>
  <c r="L506" i="4"/>
  <c r="H773" i="1" s="1"/>
  <c r="I48" i="4"/>
  <c r="H58" i="1" s="1"/>
  <c r="J91" i="4"/>
  <c r="H111" i="1" s="1"/>
  <c r="J200" i="4"/>
  <c r="H245" i="1" s="1"/>
  <c r="I69" i="4"/>
  <c r="H84" i="1" s="1"/>
  <c r="I506" i="4"/>
  <c r="H775" i="1" s="1"/>
  <c r="J506" i="4"/>
  <c r="H776" i="1" s="1"/>
  <c r="I471" i="4"/>
  <c r="H723" i="1" s="1"/>
  <c r="J316" i="4"/>
  <c r="H518" i="1" s="1"/>
  <c r="I337" i="4"/>
  <c r="H564" i="1" s="1"/>
  <c r="J260" i="4"/>
  <c r="H343" i="1" s="1"/>
  <c r="L366" i="4"/>
  <c r="H599" i="1" s="1"/>
  <c r="J471" i="4"/>
  <c r="H724" i="1" s="1"/>
  <c r="J402" i="4"/>
  <c r="H676" i="1" s="1"/>
  <c r="J337" i="4"/>
  <c r="H565" i="1" s="1"/>
  <c r="I141" i="4"/>
  <c r="H162" i="1" s="1"/>
  <c r="L260" i="4"/>
  <c r="H340" i="1" s="1"/>
  <c r="L48" i="4"/>
  <c r="L298" i="4"/>
  <c r="H451" i="1" s="1"/>
  <c r="I316" i="4"/>
  <c r="H517" i="1" s="1"/>
  <c r="L141" i="4"/>
  <c r="H160" i="1" s="1"/>
  <c r="J366" i="4"/>
  <c r="H602" i="1" s="1"/>
  <c r="L316" i="4"/>
  <c r="H515" i="1" s="1"/>
  <c r="J141" i="4"/>
  <c r="H163" i="1" s="1"/>
  <c r="I260" i="4"/>
  <c r="H342" i="1" s="1"/>
  <c r="J48" i="4"/>
  <c r="H60" i="1" s="1"/>
  <c r="I298" i="4"/>
  <c r="H453" i="1" s="1"/>
  <c r="I366" i="4"/>
  <c r="H601" i="1" s="1"/>
  <c r="L471" i="4"/>
  <c r="H721" i="1" s="1"/>
  <c r="H866" i="1" l="1"/>
  <c r="H867" i="1" s="1"/>
  <c r="H334" i="1"/>
  <c r="H335" i="1" s="1"/>
  <c r="G30" i="8" s="1"/>
  <c r="H806" i="1"/>
  <c r="H825" i="1" s="1"/>
  <c r="G62" i="8" s="1"/>
  <c r="H391" i="1"/>
  <c r="H446" i="1" s="1"/>
  <c r="G36" i="8" s="1"/>
  <c r="H667" i="1"/>
  <c r="H668" i="1" s="1"/>
  <c r="G52" i="8" s="1"/>
  <c r="H210" i="1"/>
  <c r="H211" i="1" s="1"/>
  <c r="G26" i="8" s="1"/>
  <c r="H679" i="1"/>
  <c r="H697" i="1" s="1"/>
  <c r="G53" i="8" s="1"/>
  <c r="H590" i="1"/>
  <c r="H594" i="1" s="1"/>
  <c r="H116" i="1"/>
  <c r="H128" i="1" s="1"/>
  <c r="G20" i="8" s="1"/>
  <c r="H75" i="1"/>
  <c r="H76" i="1" s="1"/>
  <c r="G18" i="8" s="1"/>
  <c r="G63" i="8"/>
  <c r="H892" i="1"/>
  <c r="H893" i="1" s="1"/>
  <c r="G64" i="8" s="1"/>
  <c r="H523" i="1"/>
  <c r="H557" i="1" s="1"/>
  <c r="G38" i="8" s="1"/>
  <c r="H456" i="1"/>
  <c r="H510" i="1" s="1"/>
  <c r="G37" i="8" s="1"/>
  <c r="H616" i="1"/>
  <c r="H647" i="1" s="1"/>
  <c r="H262" i="1"/>
  <c r="H263" i="1" s="1"/>
  <c r="G28" i="8" s="1"/>
  <c r="H92" i="1"/>
  <c r="H103" i="1" s="1"/>
  <c r="G19" i="8" s="1"/>
  <c r="H734" i="1"/>
  <c r="H154" i="1"/>
  <c r="H155" i="1" s="1"/>
  <c r="G24" i="8" s="1"/>
  <c r="H236" i="1"/>
  <c r="H237" i="1" s="1"/>
  <c r="G27" i="8" s="1"/>
  <c r="H315" i="1"/>
  <c r="H316" i="1" s="1"/>
  <c r="G29" i="8" s="1"/>
  <c r="H361" i="1"/>
  <c r="H362" i="1" s="1"/>
  <c r="G31" i="8" s="1"/>
  <c r="H181" i="1"/>
  <c r="H189" i="1" s="1"/>
  <c r="G25" i="8" s="1"/>
  <c r="G55" i="8" l="1"/>
  <c r="E37" i="9" s="1"/>
  <c r="G65" i="8"/>
  <c r="E39" i="9" s="1"/>
  <c r="G43" i="8"/>
  <c r="G44" i="8" s="1"/>
  <c r="E35" i="9" s="1"/>
  <c r="G47" i="8"/>
  <c r="G33" i="8"/>
  <c r="E33" i="9" s="1"/>
  <c r="H768" i="1"/>
  <c r="G58" i="8" s="1"/>
  <c r="G59" i="8" s="1"/>
  <c r="E38" i="9" s="1"/>
  <c r="G21" i="8"/>
  <c r="E32" i="9" s="1"/>
  <c r="G40" i="8"/>
  <c r="E34" i="9" s="1"/>
  <c r="G49" i="8" l="1"/>
  <c r="G78" i="8" s="1"/>
  <c r="G138" i="8" l="1"/>
  <c r="E36" i="9"/>
  <c r="E51" i="9" s="1"/>
</calcChain>
</file>

<file path=xl/comments1.xml><?xml version="1.0" encoding="utf-8"?>
<comments xmlns="http://schemas.openxmlformats.org/spreadsheetml/2006/main">
  <authors>
    <author>HOLA</author>
  </authors>
  <commentList>
    <comment ref="F391" authorId="0">
      <text>
        <r>
          <rPr>
            <b/>
            <sz val="9"/>
            <color indexed="81"/>
            <rFont val="Tahoma"/>
            <family val="2"/>
          </rPr>
          <t>HOLA:</t>
        </r>
        <r>
          <rPr>
            <sz val="9"/>
            <color indexed="81"/>
            <rFont val="Tahoma"/>
            <family val="2"/>
          </rPr>
          <t xml:space="preserve">
se paso a secretaria A.</t>
        </r>
      </text>
    </comment>
    <comment ref="F392" authorId="0">
      <text>
        <r>
          <rPr>
            <b/>
            <sz val="9"/>
            <color indexed="81"/>
            <rFont val="Tahoma"/>
            <family val="2"/>
          </rPr>
          <t>HOLA:</t>
        </r>
        <r>
          <rPr>
            <sz val="9"/>
            <color indexed="81"/>
            <rFont val="Tahoma"/>
            <family val="2"/>
          </rPr>
          <t xml:space="preserve">
se paso a secretaria A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Pera_Tesoreria</author>
  </authors>
  <commentList>
    <comment ref="F1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Materiales, útiles y equipos menores de oficina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Secretario:</t>
        </r>
        <r>
          <rPr>
            <sz val="9"/>
            <color indexed="81"/>
            <rFont val="Tahoma"/>
            <family val="2"/>
          </rPr>
          <t xml:space="preserve">
Materiales, útiles y equipos menores de tecnologías de la información y comunicaciones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Secretario:</t>
        </r>
        <r>
          <rPr>
            <sz val="9"/>
            <color indexed="81"/>
            <rFont val="Tahoma"/>
            <family val="2"/>
          </rPr>
          <t xml:space="preserve">
Capacitacion de los servidores públicos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Materiales, útiles y equipos menores de oficina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Materiales, útiles y equipos menores de tecnologías de la información y comunicaciones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SERVICIO POSTAL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MTTO. CONSERVACION DE INMUEBLES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INST. REPAR Y MTTO DE MOB Y EQUP ADMINISTRATIVO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 NACIONALES</t>
        </r>
      </text>
    </comment>
    <comment ref="F12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OTROS SERVICIOS DE TRASLADO Y HOSPEDAJE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Materiales, útiles y equipos menores de tecnologías de la información y comunicaciones</t>
        </r>
      </text>
    </comment>
    <comment ref="F6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EVENTUALES PARA PROYECTAR</t>
        </r>
      </text>
    </comment>
    <comment ref="F605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OFICINA</t>
        </r>
      </text>
    </comment>
    <comment ref="F606" authorId="0">
      <text>
        <r>
          <rPr>
            <sz val="8"/>
            <color indexed="81"/>
            <rFont val="Tahoma"/>
            <family val="2"/>
          </rPr>
          <t xml:space="preserve">
CONSUMIBLE (TONHER)</t>
        </r>
      </text>
    </comment>
    <comment ref="F60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COMBUSTIBLE</t>
        </r>
      </text>
    </comment>
    <comment ref="F6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DISEÑO DE PAVIMENTO Y MECANICAS DE SUELOS</t>
        </r>
      </text>
    </comment>
    <comment ref="F6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SERVICIO DE FOTOCOPIADORA </t>
        </r>
      </text>
    </comment>
    <comment ref="F6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PLOTER, PCS Y ESTACION TOTAL
</t>
        </r>
      </text>
    </comment>
    <comment ref="F61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impresión y elaboracion de publicaciones oficiales y de informacion en general</t>
        </r>
      </text>
    </comment>
    <comment ref="F6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</t>
        </r>
      </text>
    </comment>
    <comment ref="F615" authorId="0">
      <text>
        <r>
          <rPr>
            <sz val="8"/>
            <color indexed="81"/>
            <rFont val="Tahoma"/>
            <family val="2"/>
          </rPr>
          <t xml:space="preserve">
Licencias Informaticas e intelectuales CIVIL CAD</t>
        </r>
      </text>
    </comment>
    <comment ref="F61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OFICINA</t>
        </r>
      </text>
    </comment>
    <comment ref="F6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 DE CONSTRUCCION MINERALES NO METALICOS EMULSION ASFALTICA BACHEO CONTINUO</t>
        </r>
      </text>
    </comment>
    <comment ref="F61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COMBUSTIBLE</t>
        </r>
      </text>
    </comment>
    <comment ref="F6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HERRAMIENTA MENOR</t>
        </r>
      </text>
    </comment>
    <comment ref="F621" authorId="0">
      <text>
        <r>
          <rPr>
            <sz val="8"/>
            <color indexed="81"/>
            <rFont val="Tahoma"/>
            <family val="2"/>
          </rPr>
          <t xml:space="preserve">
 reparacion y Mtto. De mauinaria VIBRO Y CAMIONETA DE BACHEO, TOLVA y otros equipos y herramientas.</t>
        </r>
      </text>
    </comment>
    <comment ref="F6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REENCARPETAMIENTO
</t>
        </r>
      </text>
    </comment>
    <comment ref="F625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OFICINA</t>
        </r>
      </text>
    </comment>
    <comment ref="F62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CONSUMIBLE (TONHER)</t>
        </r>
      </text>
    </comment>
    <comment ref="F62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Materiales de construccion minerales no metalicos</t>
        </r>
      </text>
    </comment>
    <comment ref="F62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COMBUSTIBLE</t>
        </r>
      </text>
    </comment>
    <comment ref="F62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Instalacion, reparacion y Mtto. De mauinaria y otros equipos y herramientas.</t>
        </r>
      </text>
    </comment>
    <comment ref="F63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OFICINA</t>
        </r>
      </text>
    </comment>
    <comment ref="F63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Materiales de construccion minerales no metalicos</t>
        </r>
      </text>
    </comment>
    <comment ref="F633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construccion de concreto</t>
        </r>
      </text>
    </comment>
    <comment ref="F634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Material de construccion de madera</t>
        </r>
      </text>
    </comment>
    <comment ref="F6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estructuras y manofacturas</t>
        </r>
      </text>
    </comment>
    <comment ref="F63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COMBUSTIBLE</t>
        </r>
      </text>
    </comment>
    <comment ref="F6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HERRAMIENTA MENOR</t>
        </r>
      </text>
    </comment>
    <comment ref="F63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Instalacion, reparacion y Mtto. De mauinaria y otros equipos y herramientas.</t>
        </r>
      </text>
    </comment>
    <comment ref="F65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Instalacion, reparacion y Mtto. De mauinaria y otros equipos y herramientas.</t>
        </r>
      </text>
    </comment>
    <comment ref="G732" authorId="1">
      <text>
        <r>
          <rPr>
            <b/>
            <sz val="9"/>
            <color indexed="81"/>
            <rFont val="Tahoma"/>
            <family val="2"/>
          </rPr>
          <t>Pera_Tesoreria:</t>
        </r>
        <r>
          <rPr>
            <sz val="9"/>
            <color indexed="81"/>
            <rFont val="Tahoma"/>
            <family val="2"/>
          </rPr>
          <t xml:space="preserve">
LIMPIA
</t>
        </r>
      </text>
    </comment>
    <comment ref="G733" authorId="1">
      <text>
        <r>
          <rPr>
            <b/>
            <sz val="9"/>
            <color indexed="81"/>
            <rFont val="Tahoma"/>
            <family val="2"/>
          </rPr>
          <t>Pera_Tesoreria:</t>
        </r>
        <r>
          <rPr>
            <sz val="9"/>
            <color indexed="81"/>
            <rFont val="Tahoma"/>
            <family val="2"/>
          </rPr>
          <t xml:space="preserve">
LIMPIA</t>
        </r>
      </text>
    </comment>
    <comment ref="F77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 DICHO PRESUPUESTO SE REALIZARA EL ANTIDOPING AL PERSONAL DE SEGURIDAD PUBLICA.</t>
        </r>
      </text>
    </comment>
    <comment ref="F7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EL PAGO DEL PERSONAL QUE PRESTARA SERVICIOS EXTRAORDINARIOS</t>
        </r>
      </text>
    </comment>
    <comment ref="F7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SEGURO DE VIDA</t>
        </r>
      </text>
    </comment>
    <comment ref="F78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QUE SERA PRESUPUESTADA PARA EL PERSONAL OPERATIVO DEL AÑO</t>
        </r>
      </text>
    </comment>
    <comment ref="F7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ASIGNADA PARA PAPELERIA.</t>
        </r>
      </text>
    </comment>
    <comment ref="F78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ASIGNADA PARA EQUIPO MENOR DE OFICINA.</t>
        </r>
      </text>
    </comment>
    <comment ref="F78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MATERIAL DE LIMPIEZA.</t>
        </r>
      </text>
    </comment>
    <comment ref="F78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ASIGNADO PARA LA ALIMETACION DEL PERSONAL QUE PARTICIPARA EN OPERATIVOS DE ALTO IMPACTO.</t>
        </r>
      </text>
    </comment>
    <comment ref="F78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ASIGNADO PARA COLMAR LAS OBSERVACIONES REALIZADAS EN LA ARMERIA POR PARTE DE LA SEDENA</t>
        </r>
      </text>
    </comment>
    <comment ref="F7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ASIGANDA PARA LA ASIGNACION DE COMBUSTIBLES.</t>
        </r>
      </text>
    </comment>
    <comment ref="F7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ASIGNADO PARA LA COMPRA DE TROFEOS DESTINADOS A LOS EVENTOS DEPORTIVOSY CULTURALES REALIZADOS POR LA COORDINACION DE PREVENCION DEL DELITO.</t>
        </r>
      </text>
    </comment>
    <comment ref="F7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COMPRA DE LOS REGALOS DEL DIA DEL POLICIA.</t>
        </r>
      </text>
    </comment>
    <comment ref="F7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ACCESORIOS MENORES DEL EDIFICO DE SEGURIDAD PÚBLICA.</t>
        </r>
      </text>
    </comment>
    <comment ref="F79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CAPACITACION DE PERSONAL EN ARMAS DE FUEGO AUTOMATICAS Y SEMIAUTOMATICAS</t>
        </r>
      </text>
    </comment>
    <comment ref="F79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ADECUACION DE LA BARANDILLA MUNICIPAL EN RELACION A LA IMPLEMENTACION DE LOS JUICIOS ORALES EN EL MUNICIPIO.</t>
        </r>
      </text>
    </comment>
    <comment ref="F79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REFACCIONES DE EQUIPO MOBILIARIO.</t>
        </r>
      </text>
    </comment>
    <comment ref="F79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REFACCIONES Y MANTENIMIENTO DEL PARQUE VEHICULAR.</t>
        </r>
      </text>
    </comment>
    <comment ref="F79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FUMIGACION DE LAS INSTALACIONES</t>
        </r>
      </text>
    </comment>
    <comment ref="F80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DIFUSION DE ACCIONES.</t>
        </r>
      </text>
    </comment>
    <comment ref="F80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IMPRESIÓN DE LAS PROGRAMAS DE PREVENSION Y SU OPORTUNA DIFUSION.</t>
        </r>
      </text>
    </comment>
    <comment ref="F80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</t>
        </r>
      </text>
    </comment>
    <comment ref="F80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PARA LA ADQUISICION DE DOS CAMARAS FOTOGRAFICAS.</t>
        </r>
      </text>
    </comment>
    <comment ref="F8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PRESUPUESTO ASIGNADO PARA LA ALIMETACION DEL PERSONAL QUE PARTICIPARA EN OPERATIVOS DE ALTO IMPACTO.</t>
        </r>
      </text>
    </comment>
    <comment ref="F8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MATERIALES DIVERSOS</t>
        </r>
      </text>
    </comment>
  </commentList>
</comments>
</file>

<file path=xl/comments3.xml><?xml version="1.0" encoding="utf-8"?>
<comments xmlns="http://schemas.openxmlformats.org/spreadsheetml/2006/main">
  <authors>
    <author>Autor</author>
    <author>MPIO URIANGATO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1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1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1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1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5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4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4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4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4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4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4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4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4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4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4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5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5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5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5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5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54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54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54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54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54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6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6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6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6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6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6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6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6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6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6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7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7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K753" authorId="1">
      <text>
        <r>
          <rPr>
            <b/>
            <sz val="9"/>
            <color indexed="81"/>
            <rFont val="Tahoma"/>
            <family val="2"/>
          </rPr>
          <t>MPIO URIANGATO:</t>
        </r>
        <r>
          <rPr>
            <sz val="9"/>
            <color indexed="81"/>
            <rFont val="Tahoma"/>
            <family val="2"/>
          </rPr>
          <t xml:space="preserve">
checar incluye lo de los semaforos que son como 365 mil</t>
        </r>
      </text>
    </comment>
    <comment ref="B7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B7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  <comment ref="K790" authorId="1">
      <text>
        <r>
          <rPr>
            <b/>
            <sz val="9"/>
            <color indexed="81"/>
            <rFont val="Tahoma"/>
            <family val="2"/>
          </rPr>
          <t>MPIO URIANGATO:</t>
        </r>
        <r>
          <rPr>
            <sz val="9"/>
            <color indexed="81"/>
            <rFont val="Tahoma"/>
            <family val="2"/>
          </rPr>
          <t xml:space="preserve">
checar incluye lo de los semaforos que son como 365 mil</t>
        </r>
      </text>
    </comment>
    <comment ref="B7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7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7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7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7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</commentList>
</comments>
</file>

<file path=xl/sharedStrings.xml><?xml version="1.0" encoding="utf-8"?>
<sst xmlns="http://schemas.openxmlformats.org/spreadsheetml/2006/main" count="7735" uniqueCount="1725">
  <si>
    <t>EJERCICIO FISCAL 2015</t>
  </si>
  <si>
    <t>FUENTE DE FINANCIAMIENTO</t>
  </si>
  <si>
    <t xml:space="preserve">CEGE / UNIDAD RESPONSABLE </t>
  </si>
  <si>
    <t xml:space="preserve">AREA FUNCIONAL </t>
  </si>
  <si>
    <t xml:space="preserve">PROGRAMA </t>
  </si>
  <si>
    <t>ELEMENTO PEP</t>
  </si>
  <si>
    <t xml:space="preserve">POSPRE/PARTIDA </t>
  </si>
  <si>
    <t>PRESIDENTE MUNICIPAL</t>
  </si>
  <si>
    <t>31111-A001</t>
  </si>
  <si>
    <t>1.3.1</t>
  </si>
  <si>
    <t>E0001</t>
  </si>
  <si>
    <t>E15.041.E0001</t>
  </si>
  <si>
    <t>SUELDO BASE</t>
  </si>
  <si>
    <t>GRATIFICACION DE FIN DE AÑO</t>
  </si>
  <si>
    <t>CUOTAS PARA EL FONDO DE AHORRO</t>
  </si>
  <si>
    <t>PRESTACIONES ESTABLECIDAS POR CONDICIONES GENERALES DE TRABAJO</t>
  </si>
  <si>
    <t>CAPACITACIÓN DE LOS SERVIDORES PÚBLICOS</t>
  </si>
  <si>
    <t>MATERIALES Y UTILES DE OFICINA</t>
  </si>
  <si>
    <t>PRODUCTOS ALIMENTICIOS PARA EL PERSONAL EN LAS INSTALACIONES DE LAS DEPENDENCIAS Y ENTIDADES</t>
  </si>
  <si>
    <t>ARRENDAMIENTO DE LOCALES Y EDIFICIOS</t>
  </si>
  <si>
    <t>IMPUESTO SOBRE NOMINA</t>
  </si>
  <si>
    <t>MUEBLES DE OFICINA Y ESTANTERIA</t>
  </si>
  <si>
    <t>COMPUTADORAS Y EQUIPO PERIFERICO</t>
  </si>
  <si>
    <t>TOTAL PROGRAMA</t>
  </si>
  <si>
    <t>COMBUSTIBLES,LUBRICANTES Y ADITIVOS PARA VEHICULOS TERRESTRES, AEREOS, MARITIMOS, LACUSTRES Y FLUVIALES ASIGNADOS A SERVIDORES PUBLICOS</t>
  </si>
  <si>
    <t>DIFUSIÓN E INFORMACIÓN DE MENSAJES Y ACTIVIDADES GUBERNAMENTALES</t>
  </si>
  <si>
    <t>IMPRESIÓN Y ELABORACIÓN DE PUBLICACIONES OFICIALES</t>
  </si>
  <si>
    <t>GASTOS CEREMONIALES DEL H. AYUNTAMIENTO</t>
  </si>
  <si>
    <t>GASTOS DE REPRESENTACION</t>
  </si>
  <si>
    <t>GRAN TOTAL</t>
  </si>
  <si>
    <t>REGIDORES</t>
  </si>
  <si>
    <t>31111-A002</t>
  </si>
  <si>
    <t>1.1.1</t>
  </si>
  <si>
    <t>E0002</t>
  </si>
  <si>
    <t>E15.041.E0002</t>
  </si>
  <si>
    <t>DIETAS</t>
  </si>
  <si>
    <t>MATERIALES Y UTILES DE TECNOLOGIAS DE INFORMACION Y COMINICACIÒN</t>
  </si>
  <si>
    <t>PASAJES AEREOS NACIONALES</t>
  </si>
  <si>
    <t>PASAJES AEREOS INTERNACIONALES</t>
  </si>
  <si>
    <t>PASAJES TERRESTRES INTERNACIONALES</t>
  </si>
  <si>
    <t>VIATICOS NACIONALES</t>
  </si>
  <si>
    <t>OTROS SERVICIOS DE TRASLADO Y HOSPEDAJE</t>
  </si>
  <si>
    <t>GASTOS DE ORDEN SOCIAL</t>
  </si>
  <si>
    <t>GASTOS RELACIONADOS CON ACT. CULTURALES, DEPORTIVAS Y AYUDAS</t>
  </si>
  <si>
    <t>FUNERALES</t>
  </si>
  <si>
    <t>PREMIOS Y ESTIMULOS</t>
  </si>
  <si>
    <t>DONATIVOS A INSTITUCIONES SIN FINES DE LUCRO</t>
  </si>
  <si>
    <t>AYUDAS POR DESASTRES NATURALES</t>
  </si>
  <si>
    <t xml:space="preserve">SINDICATURA  </t>
  </si>
  <si>
    <t>31111-A003</t>
  </si>
  <si>
    <t>1.3.5</t>
  </si>
  <si>
    <t>E0003</t>
  </si>
  <si>
    <t>E15.041.E0003</t>
  </si>
  <si>
    <t>1111</t>
  </si>
  <si>
    <t>1312</t>
  </si>
  <si>
    <t>ANTIGÜEDAD</t>
  </si>
  <si>
    <t>PRIMA VACACIONAL</t>
  </si>
  <si>
    <t>1522</t>
  </si>
  <si>
    <t>1541</t>
  </si>
  <si>
    <t>1551</t>
  </si>
  <si>
    <t>2141</t>
  </si>
  <si>
    <t>2151</t>
  </si>
  <si>
    <t>MATERIALES IMPRESOS E INFORMACIÓN DÍGITAL</t>
  </si>
  <si>
    <t>COMBUSTIBLE, LUBRICANTES,ADITIVOS, CARBON Y SUS DERIVADOS</t>
  </si>
  <si>
    <t>3181</t>
  </si>
  <si>
    <t>SERVICIO POSTAL</t>
  </si>
  <si>
    <t>3311</t>
  </si>
  <si>
    <t>SERVICIOS LEGALES</t>
  </si>
  <si>
    <t>3341</t>
  </si>
  <si>
    <t>SERVICIOS DE CAPACITACIÓN</t>
  </si>
  <si>
    <t>3441</t>
  </si>
  <si>
    <t>SEGURO DE RESPONSABILIDAD PATRIMONIAL</t>
  </si>
  <si>
    <t>3751</t>
  </si>
  <si>
    <t>VIATICOS NACIONALES PARA SERVIDORES PUBLICOS EN EL DESEMPEÑO DE FUNCIONES OFICIALES</t>
  </si>
  <si>
    <t>3791</t>
  </si>
  <si>
    <t>3921</t>
  </si>
  <si>
    <t>OTROS IMPUESTOS Y DERECHOS</t>
  </si>
  <si>
    <t>3941</t>
  </si>
  <si>
    <t>SENTENCIAS Y RESOLUCIONES JUDICIALES</t>
  </si>
  <si>
    <t>3961</t>
  </si>
  <si>
    <t>OTROS GASTOS POR RESPONSABILIDADES</t>
  </si>
  <si>
    <t>3981</t>
  </si>
  <si>
    <t>IMPUESTO SOBRE NÓMINA</t>
  </si>
  <si>
    <t>PRESIDENCIA</t>
  </si>
  <si>
    <t>31111-A004</t>
  </si>
  <si>
    <t>E0004</t>
  </si>
  <si>
    <t>E15.041.E0004</t>
  </si>
  <si>
    <t>INSTALACION, REPARACION Y MANTENIMIENTO DE MOBILIARIO Y EQUIPO DE ADMINISTRACION</t>
  </si>
  <si>
    <t>EQUIPOS MENORES DE OFICINA</t>
  </si>
  <si>
    <t>VIATICOS EN EL EXTRANJERO</t>
  </si>
  <si>
    <t>SECRETARIA H. AYUNTAMIENTO</t>
  </si>
  <si>
    <t>31111-A005</t>
  </si>
  <si>
    <t>E0005</t>
  </si>
  <si>
    <t>E15.041.E0005</t>
  </si>
  <si>
    <t>E0006</t>
  </si>
  <si>
    <t>E15.041.E0006</t>
  </si>
  <si>
    <t>MATERIALES DIVERSOS</t>
  </si>
  <si>
    <t>CONSERVACION Y MANTENIMIENTO DE INMUEBLES</t>
  </si>
  <si>
    <t>TESORERIA</t>
  </si>
  <si>
    <t>31111-C107</t>
  </si>
  <si>
    <t>1.5.2</t>
  </si>
  <si>
    <t>E0007</t>
  </si>
  <si>
    <t>E15.041.E0007</t>
  </si>
  <si>
    <t>E15.041.E007</t>
  </si>
  <si>
    <t>MATERIAL IMPRESO E INFORMACION DIGITAL</t>
  </si>
  <si>
    <t>REFACCIONES Y ACCESORIOS MENORES DE EDIFICIOS</t>
  </si>
  <si>
    <t>REFACCIONES Y ACCESORIOS MENORES DE MOBILIARIO</t>
  </si>
  <si>
    <t>ARRENDAMIENTO DE ACTIVOS INTANGIBLES</t>
  </si>
  <si>
    <t>SERVICIOS DE CONTABILIDAD</t>
  </si>
  <si>
    <t>SERVICIOS FINANCIEROS Y BANCARIOS</t>
  </si>
  <si>
    <t>INSTALACIÓN, REPARACIÓN Y MANTENIMIENTO DE MAQUINARIA</t>
  </si>
  <si>
    <t>PENAS, MULTAS, ACCESORIOS Y ACTUALIZACIONES</t>
  </si>
  <si>
    <t>IMPUESTOS SOBRE NOMINAS</t>
  </si>
  <si>
    <t>SOFTWARE</t>
  </si>
  <si>
    <t>CATASTRO</t>
  </si>
  <si>
    <t>1.8.1</t>
  </si>
  <si>
    <t>E0008</t>
  </si>
  <si>
    <t>E15.041.E0008</t>
  </si>
  <si>
    <t>HERRAMIENTAS MENORES</t>
  </si>
  <si>
    <t>REFACCIONES Y ACCESORIOS MENORES DE EQUIPO DE CÓMPUTO Y TECNOLOGÍAS</t>
  </si>
  <si>
    <t>SERVICIOS DE PROCESOS, TÉCNICA Y EN TECNOLOGÍAS DE LA INFORMACIÓN</t>
  </si>
  <si>
    <t>INSTALACIÓN, REPARACIÓN Y MATTO DE MOBILIARIO Y EQUIPO DE ADMINISTRACIÓN</t>
  </si>
  <si>
    <t>MEDIOS MAGNETICOS Y OPTICOS</t>
  </si>
  <si>
    <t>MANTENIMIENTO Y CONSERVACION DE VEHICULOS TERRESTRES, AEREOS, MARITIMOS, LACUSTRES Y FLUVIALES</t>
  </si>
  <si>
    <t>INFORMATICA</t>
  </si>
  <si>
    <t>31111-C108</t>
  </si>
  <si>
    <t>3.8.3</t>
  </si>
  <si>
    <t>O0001</t>
  </si>
  <si>
    <t>E15.041.O0001</t>
  </si>
  <si>
    <t>SERVICIOS DE TELECOMUNICACIONES Y SATELITE</t>
  </si>
  <si>
    <t>INTALACION, REPARACION Y MANTENIMIENTO DE BIENES INFORMATICOS</t>
  </si>
  <si>
    <t>FISCALIZACION DE ALCOHOLES Y COMERCIO</t>
  </si>
  <si>
    <t>31111-C109</t>
  </si>
  <si>
    <t>3.1.1</t>
  </si>
  <si>
    <t>G0001</t>
  </si>
  <si>
    <t>E15.041.G0001</t>
  </si>
  <si>
    <t>MATERIAL DE LIMPIEZA</t>
  </si>
  <si>
    <t>MEDICINAS Y PRODUCTOS FARMACEUTICOS</t>
  </si>
  <si>
    <t>VESTUARIOS Y UNIFORMES</t>
  </si>
  <si>
    <t>MANTENIMIENTO Y CONSERVACION DE VEHICULOS TERRESTRES</t>
  </si>
  <si>
    <t>CONTRALORIA</t>
  </si>
  <si>
    <t>31111-C110</t>
  </si>
  <si>
    <t>1.1.2</t>
  </si>
  <si>
    <t>O0002</t>
  </si>
  <si>
    <t>E15.041.O0002</t>
  </si>
  <si>
    <t>REFACCIONES Y ACCESORIOS MENORES DE EQUIPO DE TRANSPORTE</t>
  </si>
  <si>
    <t>OTROS ARRENDAMIENTOS</t>
  </si>
  <si>
    <t>EXPOSICIONES</t>
  </si>
  <si>
    <t>SERVICIOS ADMINISTRATIVOS</t>
  </si>
  <si>
    <t>31111-C111</t>
  </si>
  <si>
    <t>M0001</t>
  </si>
  <si>
    <t>E15.041.M0001</t>
  </si>
  <si>
    <t>UTENSILIOS PARA EL SERVICIO DE ALIMENTACIÓN</t>
  </si>
  <si>
    <t>MATERIAL ELECTRICO Y ELECTRONICO</t>
  </si>
  <si>
    <t>ESTRUCTURAS Y MANUFACTURAS</t>
  </si>
  <si>
    <t>MATERIALES COMPLEMENTARIOS</t>
  </si>
  <si>
    <t>BLANCOS Y OTROS PRODUCTOS TEXTILES</t>
  </si>
  <si>
    <t>SERVICIO DE ENERGIA ELECTRICA</t>
  </si>
  <si>
    <t>SERVICIO DE AGUA</t>
  </si>
  <si>
    <t>SERVICIO DE TELEFONIA TRADICIONAL</t>
  </si>
  <si>
    <t>SERVICIO DE TELEFONIA CELULAR</t>
  </si>
  <si>
    <t>SERVICIOS DE ACCESO A INTERNET</t>
  </si>
  <si>
    <t>ARRENDAMIENTO DE EDIFICIOS Y LOCALES</t>
  </si>
  <si>
    <t>FLETES Y MANIOBRAS</t>
  </si>
  <si>
    <t>ADAPTACIÓN DE INMUEBLES</t>
  </si>
  <si>
    <t>SERVICIOS DE JARDINERIA Y FUMIGACION</t>
  </si>
  <si>
    <t>PASAJES TERESTRES NACIONALES</t>
  </si>
  <si>
    <t>GASTOS DE ORDEN SOCIAL Y CULTURAL</t>
  </si>
  <si>
    <t>IMPUESTOS SOBRE NÓMINA</t>
  </si>
  <si>
    <t>JUZGADO ADMINISTRATIVO</t>
  </si>
  <si>
    <t>31111-C112</t>
  </si>
  <si>
    <t>1.2.1</t>
  </si>
  <si>
    <t>L0001</t>
  </si>
  <si>
    <t>E15.041.L0001</t>
  </si>
  <si>
    <t>PRESTACIONES ESTABLECIDAD POR CONDICIONES GENERALES DE TRABAJO</t>
  </si>
  <si>
    <t>CAPACITACIÓN PARA SERVIDORES PUBLICOS</t>
  </si>
  <si>
    <t>PROMOCION PARA LA VENTA DE BIENES O SERVICIOS</t>
  </si>
  <si>
    <t>LIBROS, REVISTAS Y OTROS ELEMENTOS COLECCIONABLES</t>
  </si>
  <si>
    <t>2.2.2</t>
  </si>
  <si>
    <t>P0001</t>
  </si>
  <si>
    <t>E15.041.P0001</t>
  </si>
  <si>
    <t>CAPACITACION PARA SERVIDORES PÚBLICOS</t>
  </si>
  <si>
    <t>MATERIALES Y UTILES DE IMPRESION Y REPRODUCCION</t>
  </si>
  <si>
    <t>DESARROLLO SOCIAL</t>
  </si>
  <si>
    <t>31111-C213</t>
  </si>
  <si>
    <t>S0001</t>
  </si>
  <si>
    <t>E15.041.S0001</t>
  </si>
  <si>
    <t>REFACCIONES Y ACCESORIOS MENORES DE EQUIPO DE COMPUTO Y TECNOLOGIAS DE LA INFORMACION</t>
  </si>
  <si>
    <t>GASTOS DE CEREMONIAL DE LOS TITULARES Y DEPENDENCIAS</t>
  </si>
  <si>
    <t>GASTOS RELACIONADOS CON ACTIVIDADES CULTURALES, DEPORTIVAS Y DE AYUDA</t>
  </si>
  <si>
    <t xml:space="preserve">VIVIENDA </t>
  </si>
  <si>
    <t>S0002</t>
  </si>
  <si>
    <t>E15.041.S0002</t>
  </si>
  <si>
    <t>PLAEACION Y DELEGADOS</t>
  </si>
  <si>
    <t>MIGRANTES</t>
  </si>
  <si>
    <t>S0003</t>
  </si>
  <si>
    <t>E15.041.S0003</t>
  </si>
  <si>
    <t>ATENCION A PERSONAS VULNERABLES</t>
  </si>
  <si>
    <t>S0004</t>
  </si>
  <si>
    <t>E15.041.S0004</t>
  </si>
  <si>
    <t>AGENDAS</t>
  </si>
  <si>
    <t>E0009</t>
  </si>
  <si>
    <t>E15.041.E0009</t>
  </si>
  <si>
    <t>ADRENEL</t>
  </si>
  <si>
    <t>E0010</t>
  </si>
  <si>
    <t>E15.041.E0010</t>
  </si>
  <si>
    <t>DESARROLLO RURAL</t>
  </si>
  <si>
    <t>31111-C214</t>
  </si>
  <si>
    <t>2.2.7</t>
  </si>
  <si>
    <t>S0005</t>
  </si>
  <si>
    <t>E15.041.S0005</t>
  </si>
  <si>
    <t>DELEGADOS</t>
  </si>
  <si>
    <t>65 Y MAS</t>
  </si>
  <si>
    <t>PROYECTOS PRODUCTIVOS</t>
  </si>
  <si>
    <t>SUBSIDIOS A LA PRODUCCIÓN</t>
  </si>
  <si>
    <t>INFRAESTRUCTURA</t>
  </si>
  <si>
    <t>3.2.1</t>
  </si>
  <si>
    <t>S0006</t>
  </si>
  <si>
    <t>E15.041.S0006</t>
  </si>
  <si>
    <t>CAMINOS</t>
  </si>
  <si>
    <t>COMBUSTIBLES LUBRICANTES Y ADITIVOS PARA MAQUINARIA, EQUIPO DE PRODUCCIÓN Y SERVICIOS ADMINISTRATIVOS</t>
  </si>
  <si>
    <t>APOYOS AL CAMPO</t>
  </si>
  <si>
    <t>PISO FIRME Y TECHO DIGNO</t>
  </si>
  <si>
    <t>2.2.5</t>
  </si>
  <si>
    <t>S0007</t>
  </si>
  <si>
    <t>E15.041.S0007</t>
  </si>
  <si>
    <t>FAIM</t>
  </si>
  <si>
    <t>EXPO GANADERA</t>
  </si>
  <si>
    <t>BORDERIAS</t>
  </si>
  <si>
    <t>31111-C215</t>
  </si>
  <si>
    <t>G0002</t>
  </si>
  <si>
    <t>E15.041.G0002</t>
  </si>
  <si>
    <t>2.6.4</t>
  </si>
  <si>
    <t>E0011</t>
  </si>
  <si>
    <t>E15.041.E0011</t>
  </si>
  <si>
    <t>E0012</t>
  </si>
  <si>
    <t>E15.041.E0012</t>
  </si>
  <si>
    <t>INSTALACIÓN, REPARACIÓN Y MANTENIMIENTO VEHICULOS TERRESTRES</t>
  </si>
  <si>
    <t>INSERCIONES Y PUBLICACIONES PROPIAS DE LA OPERACIÓN DE LAS DEPENDENCIAS</t>
  </si>
  <si>
    <t>SUBSIDIOS A LA PRODUCCION</t>
  </si>
  <si>
    <t>3.7.1</t>
  </si>
  <si>
    <t>E0013</t>
  </si>
  <si>
    <t>E15.041.E0013</t>
  </si>
  <si>
    <t>PRODUCTOS TEXTILES</t>
  </si>
  <si>
    <t>ESPECTACULOS CULTURALES</t>
  </si>
  <si>
    <t>31111-C316</t>
  </si>
  <si>
    <t>E0014</t>
  </si>
  <si>
    <t>E15.041.E0014</t>
  </si>
  <si>
    <t>FERTILIZANTES Y ABONOS</t>
  </si>
  <si>
    <t>PLAGUISIDAS Y PESTICIDAS</t>
  </si>
  <si>
    <t>FRBRAS SINTETICAS,  HULES, PLASTICOS Y DERIVADOS</t>
  </si>
  <si>
    <t>RECCIONES Y ACCESORIOS MENORES OTROS BIENES MUEBLES</t>
  </si>
  <si>
    <t>SERVICIOS DE DISEÑO, ARQUITECTURA INGENIERIÍA Y ACTIVIDDES RELACIONADAS</t>
  </si>
  <si>
    <t>INSTALACIÓN, REPARACIÓN Y MATTO DE VEHICULOS TERRESTRES</t>
  </si>
  <si>
    <t>HERRAMIENTAS Y MAQUINAS-HERRAMIENTAS</t>
  </si>
  <si>
    <t>OTROS EQUIPOS</t>
  </si>
  <si>
    <t>ARBOLES Y PLANTAS</t>
  </si>
  <si>
    <t>31111-C417</t>
  </si>
  <si>
    <t>K0001</t>
  </si>
  <si>
    <t>E15.041.K0001</t>
  </si>
  <si>
    <t>REMUNERACION PARA EVENTUALES</t>
  </si>
  <si>
    <t>COMBUSTIBLES, LUBRICANTES Y ADITIVOS PARA VEHÍCULOS TERRESTRES</t>
  </si>
  <si>
    <t>INSTALACIÓN, REPARACIÓN Y MANTENIMIENTO DE VEHICULOS</t>
  </si>
  <si>
    <t>LICENCIAS INFORMÁTICAS E INTELECTUALES</t>
  </si>
  <si>
    <t>BACHEO</t>
  </si>
  <si>
    <t>MATERIALES DE CONSTRUCCIÓN MINERALES NO METÁLICOS</t>
  </si>
  <si>
    <t>OBRAS EN BIENES DE DOMINIO PÚBLICO</t>
  </si>
  <si>
    <t>MAQUINARIA</t>
  </si>
  <si>
    <t>COMBUSTIBLES, LUBRICANTES Y ADITIVOS PARA MAQUINARIA</t>
  </si>
  <si>
    <t>ALBAÑILERIA</t>
  </si>
  <si>
    <t>MATERIALES DE CONSTRUCCIÓN DE MADERA</t>
  </si>
  <si>
    <t>ARRENDAMINETO DE MAQUINARIA Y EQUIPO</t>
  </si>
  <si>
    <t>COMUNICACIÓN SOCIAL</t>
  </si>
  <si>
    <t>31111-C518</t>
  </si>
  <si>
    <t>1.8.3</t>
  </si>
  <si>
    <t>E0015</t>
  </si>
  <si>
    <t>E15.041.E0015</t>
  </si>
  <si>
    <t>CAPACITACION DE LOS SERVIDORES PUBLICOS</t>
  </si>
  <si>
    <t>MATERIALES Y UTILES DE TECNOLOGIAS DE LA INFORMACION Y COMUNICACIONES</t>
  </si>
  <si>
    <t>SERVICIOS DE CREATIVIDAD, PREPRODUCCION Y PRODUCCION DE PUBLICIDAD</t>
  </si>
  <si>
    <t>5231</t>
  </si>
  <si>
    <t>CAMARAS FOTOGRAFICAS Y DE VIDEO</t>
  </si>
  <si>
    <t>EDUCACION Y CIVISMO</t>
  </si>
  <si>
    <t>31111-C519</t>
  </si>
  <si>
    <t>2.5.1</t>
  </si>
  <si>
    <t>E0016</t>
  </si>
  <si>
    <t>E15.041.E0016</t>
  </si>
  <si>
    <t>E0017</t>
  </si>
  <si>
    <t>E15.041.E0017</t>
  </si>
  <si>
    <t>BECAS</t>
  </si>
  <si>
    <t>2.5.3</t>
  </si>
  <si>
    <t>E0018</t>
  </si>
  <si>
    <t>E15.041.E0018</t>
  </si>
  <si>
    <t>2.5.6</t>
  </si>
  <si>
    <t>E0019</t>
  </si>
  <si>
    <t>E15.041.E0019</t>
  </si>
  <si>
    <t>2.4.2</t>
  </si>
  <si>
    <t>E0020</t>
  </si>
  <si>
    <t>E15.041.E0020</t>
  </si>
  <si>
    <t>E0021</t>
  </si>
  <si>
    <t>E15.041.E0021</t>
  </si>
  <si>
    <t>GASTOS DE ORDEN SOCIAL Y CULTURAL (JUVENTUD)</t>
  </si>
  <si>
    <t>AYUDAS SOCIALES A INSTITUCIONES DE ENSEÑANZA</t>
  </si>
  <si>
    <t>31111-C520</t>
  </si>
  <si>
    <t>1.8.4</t>
  </si>
  <si>
    <t>E0022</t>
  </si>
  <si>
    <t>E15.041.E0022</t>
  </si>
  <si>
    <t>SERVICIOS PUBLICOS</t>
  </si>
  <si>
    <t>31111-C621</t>
  </si>
  <si>
    <t>2.2.6</t>
  </si>
  <si>
    <t>E0025</t>
  </si>
  <si>
    <t>E15.041.E0025</t>
  </si>
  <si>
    <t>2.1.1</t>
  </si>
  <si>
    <t>E0024</t>
  </si>
  <si>
    <t>E15.041.E0024</t>
  </si>
  <si>
    <t>COMBUSTIBLES,LUBRICANTES Y ADITIVOS PARA MAQUINARIA</t>
  </si>
  <si>
    <t>E0028</t>
  </si>
  <si>
    <t>E15.041.E0028</t>
  </si>
  <si>
    <t>PRENDAS DE SEGURIDAD</t>
  </si>
  <si>
    <t>SERVICIOS DE JARDINERIA Y FUMIGACIÓN</t>
  </si>
  <si>
    <t>MATERIALES DE CONSTRUCCION DE CONCRETO</t>
  </si>
  <si>
    <t>MATERIAL DE CONSTRCCIÓN DE CAL Y YESO</t>
  </si>
  <si>
    <t>2.1.5</t>
  </si>
  <si>
    <t>E0027</t>
  </si>
  <si>
    <t>E15.041.E0027</t>
  </si>
  <si>
    <t>2.1.2</t>
  </si>
  <si>
    <t>E0026</t>
  </si>
  <si>
    <t>E15.041.E0026</t>
  </si>
  <si>
    <t>2.2.4</t>
  </si>
  <si>
    <t>E0023</t>
  </si>
  <si>
    <t>E15.041.E0023</t>
  </si>
  <si>
    <t>MATERIALES DE LIMPIEZA</t>
  </si>
  <si>
    <t>MATERIALES DE SEGURIDAD PUBLICA</t>
  </si>
  <si>
    <t>MANTENIMIENTO DE VEHICULOS GENERALES</t>
  </si>
  <si>
    <t>POLICIA</t>
  </si>
  <si>
    <t>11401</t>
  </si>
  <si>
    <t>31111-C722</t>
  </si>
  <si>
    <t>1.7.1</t>
  </si>
  <si>
    <t>E0029</t>
  </si>
  <si>
    <t>E15.041.E0029</t>
  </si>
  <si>
    <t>HONORARIOS</t>
  </si>
  <si>
    <t>REMUNERACIONES POR HORAS EXTRAORDINARIAS</t>
  </si>
  <si>
    <t>SEGUROS</t>
  </si>
  <si>
    <t>ESTIMULOS AL PERSONAL OPERATIVO</t>
  </si>
  <si>
    <t>PRODUCTOS ALIMENTICIOS PARA LOS EFECTIVOS DE SEGURIDAD PUBLICA</t>
  </si>
  <si>
    <t>COMBUSTIBLES, LUBRICANTES Y ADITIVOS PARA VEHICULOS</t>
  </si>
  <si>
    <t>ARTICULOS DEPORTIVOS</t>
  </si>
  <si>
    <t>INSTALACIÓN, REPARACIÓN Y MANTENIMIENTO DE TRANSPORTE TERRESTRE</t>
  </si>
  <si>
    <t>OTROS EQUIPOS DE TRANSPORTE</t>
  </si>
  <si>
    <t>31111-C723</t>
  </si>
  <si>
    <t>3.5.1</t>
  </si>
  <si>
    <t>E0030</t>
  </si>
  <si>
    <t>E15.041.E0030</t>
  </si>
  <si>
    <t>1131</t>
  </si>
  <si>
    <t>1211</t>
  </si>
  <si>
    <t>SEGURO</t>
  </si>
  <si>
    <t>VESTUARIO Y UNIFORMES</t>
  </si>
  <si>
    <t>OTROS SERVICIOS DE TRASLADO</t>
  </si>
  <si>
    <t>PROTECCION CIVIL</t>
  </si>
  <si>
    <t>31111-C724</t>
  </si>
  <si>
    <t>1.7.2</t>
  </si>
  <si>
    <t>E0031</t>
  </si>
  <si>
    <t>E15.041.E0031</t>
  </si>
  <si>
    <t>1221</t>
  </si>
  <si>
    <t>MATERIAL IMPRESO E INFORMACIÓN DÍGITAL</t>
  </si>
  <si>
    <t>MATERIALES, ACCESORIOS Y SUMINISTROS MEDICOS</t>
  </si>
  <si>
    <t>ARRENDAMIENTO DE MAQUINARIA Y EQUIPO</t>
  </si>
  <si>
    <t>AYUDAS Y DESASTRES NATURALES Y OTROS SINIESTRO</t>
  </si>
  <si>
    <t>CENTRAL DE EMERGENCIAS 066</t>
  </si>
  <si>
    <t>31111-C725</t>
  </si>
  <si>
    <t>1.7.3</t>
  </si>
  <si>
    <t>E0032</t>
  </si>
  <si>
    <t>E15.041.E0032</t>
  </si>
  <si>
    <t>MATERIAL ESTADISTICO Y GEOGRAFICO</t>
  </si>
  <si>
    <t>REFACCIONES Y ACCESORIOS DE EQUIPO DE COMPUTO</t>
  </si>
  <si>
    <t>31111-C826</t>
  </si>
  <si>
    <t>2.7.1</t>
  </si>
  <si>
    <t>E0033</t>
  </si>
  <si>
    <t>E15.041.E0033</t>
  </si>
  <si>
    <t xml:space="preserve">MATERIALES Y UTILES DE ENSEÑANZA </t>
  </si>
  <si>
    <t>ARRENDAMIENTO DE VEHICULOS TERESTRES</t>
  </si>
  <si>
    <t>GASTOS DE CEREMONIAL DE LOS TITULARES</t>
  </si>
  <si>
    <t>MUNICIPIO DE URIANGATO, GTO.</t>
  </si>
  <si>
    <t xml:space="preserve"> PRESUPUESTO DE EGRESOS 2015</t>
  </si>
  <si>
    <t>Plantilla de Personal</t>
  </si>
  <si>
    <t>A001</t>
  </si>
  <si>
    <t>CUENTA</t>
  </si>
  <si>
    <t>Plazas</t>
  </si>
  <si>
    <t>Puesto</t>
  </si>
  <si>
    <t>Periodo</t>
  </si>
  <si>
    <t>Individual</t>
  </si>
  <si>
    <t>Por Grupo</t>
  </si>
  <si>
    <t>Aguinaldo</t>
  </si>
  <si>
    <t>Despensa</t>
  </si>
  <si>
    <t>Prima vacacional</t>
  </si>
  <si>
    <t>Anual sueldo</t>
  </si>
  <si>
    <t>01/Ene-31/Dic</t>
  </si>
  <si>
    <t>TOTAL DE EMPLEADOS</t>
  </si>
  <si>
    <t>TOTAL DEL DEPARTAMENTO</t>
  </si>
  <si>
    <t>A002</t>
  </si>
  <si>
    <t>REGIDOR MUNICIPAL</t>
  </si>
  <si>
    <t>A003</t>
  </si>
  <si>
    <t>SINDICO MUNICIPAL</t>
  </si>
  <si>
    <t>ASESOR JURIDICO  ''A''</t>
  </si>
  <si>
    <t xml:space="preserve">ASESOR JURIDICO  </t>
  </si>
  <si>
    <t>A004</t>
  </si>
  <si>
    <t>PRESIDENCIA MUNICIPAL</t>
  </si>
  <si>
    <t>SECRETARIO PARTICULAR</t>
  </si>
  <si>
    <t>SECRETARIA DE CONMUTADOR</t>
  </si>
  <si>
    <t>ASISTENTE GENERAL</t>
  </si>
  <si>
    <t>CHOFER</t>
  </si>
  <si>
    <t>IMPUESTO SOBRE NOMINA 2%</t>
  </si>
  <si>
    <t>A005</t>
  </si>
  <si>
    <t>SECRETARIO DEL H. AYUNTAMIENTO</t>
  </si>
  <si>
    <t>ASISTENTE EJECUTIVA</t>
  </si>
  <si>
    <t>SECRETARIA</t>
  </si>
  <si>
    <t>JUEZ CALIFICADOR</t>
  </si>
  <si>
    <t>ENCARGADO DE ARCHIVO</t>
  </si>
  <si>
    <t xml:space="preserve">AUXILIAR  DE ARCHIVO </t>
  </si>
  <si>
    <t xml:space="preserve">JEFE DE AREA DE ASUNTOS JURIDICOS </t>
  </si>
  <si>
    <t xml:space="preserve">AUXILIAR JURIDICO </t>
  </si>
  <si>
    <t>Base</t>
  </si>
  <si>
    <t>impuesto</t>
  </si>
  <si>
    <t>ADMINISTRACION MUNICIPAL</t>
  </si>
  <si>
    <t>C106</t>
  </si>
  <si>
    <t>TESORERIA MUNICIPAL</t>
  </si>
  <si>
    <t>TESORERO MUNICIPAL</t>
  </si>
  <si>
    <t>CONTADOR GENERAL</t>
  </si>
  <si>
    <t>JEFE DE EGRESOS</t>
  </si>
  <si>
    <t>JEFE DE PROGRAMAS</t>
  </si>
  <si>
    <t>JEFE DE INGRESOS</t>
  </si>
  <si>
    <t>ENCARGADO DE EGRESOS</t>
  </si>
  <si>
    <t>ENCARGADO DE NOMINAS</t>
  </si>
  <si>
    <t>ENCARGADO DE INGRESOS</t>
  </si>
  <si>
    <t xml:space="preserve">ENCARGADO DE PROGRAMAS </t>
  </si>
  <si>
    <t>VERIFICADOR FISCAL</t>
  </si>
  <si>
    <t>AUXILIAR GENERAL</t>
  </si>
  <si>
    <t>C107</t>
  </si>
  <si>
    <t>CATASTRO MUNICIPAL</t>
  </si>
  <si>
    <t>JEFE DE DEPARTAMENTO</t>
  </si>
  <si>
    <t>COORDINADOR DE TRASLADOS</t>
  </si>
  <si>
    <t>COORDINADOR DE PREDIAL</t>
  </si>
  <si>
    <t>COORDINADOR DE CARTOGRAFIA</t>
  </si>
  <si>
    <t>INSPECTOR VALUADOR</t>
  </si>
  <si>
    <t>CAPTURISTA</t>
  </si>
  <si>
    <t>NOTIFICADOR</t>
  </si>
  <si>
    <t>C108</t>
  </si>
  <si>
    <t xml:space="preserve">INFORMATICA </t>
  </si>
  <si>
    <t>ENCARGADO DE SISTEMAS</t>
  </si>
  <si>
    <t>ENCARGADO DE MANTENIMIENTO</t>
  </si>
  <si>
    <t>ENCARGADO DE REDES</t>
  </si>
  <si>
    <t>ENCARGADO DE TELECOMUNICACIONES</t>
  </si>
  <si>
    <t>C109</t>
  </si>
  <si>
    <t>DIRECTOR DE AREA</t>
  </si>
  <si>
    <t xml:space="preserve">SUBDIRECTOR </t>
  </si>
  <si>
    <t>INSPECTOR GENERAL</t>
  </si>
  <si>
    <t>SECRETARIA EJECUTIVA</t>
  </si>
  <si>
    <t>C110</t>
  </si>
  <si>
    <t>CONTRALORIA MUNICIPAL</t>
  </si>
  <si>
    <t xml:space="preserve">CONTRALOR </t>
  </si>
  <si>
    <t>SUPERV DE CUENTA PUBLICA Y CONT PRES</t>
  </si>
  <si>
    <t>SUPERVISOR DE OBRA PUB Y ADQUISICIONES</t>
  </si>
  <si>
    <t>SUPERVISOR CONTRALORÍA SOCIAL</t>
  </si>
  <si>
    <t>AUDITOR ORGANOS DESCENTRALIZADOS</t>
  </si>
  <si>
    <t>SUPERVISOR OPERATIVO</t>
  </si>
  <si>
    <t>SUPERVISOR DE SISTEMAS</t>
  </si>
  <si>
    <t>C111</t>
  </si>
  <si>
    <t>DIRECTOR SERVICIOS ADMINISTRATIVOS</t>
  </si>
  <si>
    <t>ENCARGADO RECURSOS MATERIALES</t>
  </si>
  <si>
    <t>ENCARGADO RECURSOS HUMANOS</t>
  </si>
  <si>
    <t>ALBAÑIL</t>
  </si>
  <si>
    <t>INTENDENTES</t>
  </si>
  <si>
    <t>MECANICOS</t>
  </si>
  <si>
    <t>C112</t>
  </si>
  <si>
    <t>JUZGADO MUNICIPAL</t>
  </si>
  <si>
    <t>JUEZ ADMINISTRATIVO MUNICIPAL</t>
  </si>
  <si>
    <t xml:space="preserve">SECRETARIO DE ESTUDIO Y CUENTA </t>
  </si>
  <si>
    <t>C113</t>
  </si>
  <si>
    <t>DIRECTOR PLANEACION</t>
  </si>
  <si>
    <t>COORDINADOR DE DESARROLLO URBANO Y ORDENAMIENTO TERRITORIAL</t>
  </si>
  <si>
    <t xml:space="preserve">COORDINADOR DE PLANEACION ESTRATEGICA Y PARTICIPACION SOCIAL </t>
  </si>
  <si>
    <t xml:space="preserve">COORDINADOR DE PROYECTOS DE INVERSION </t>
  </si>
  <si>
    <t>DIRECCION DE DESARROLLO SOCIAL/RURAL/ECONOMICO</t>
  </si>
  <si>
    <t>C213</t>
  </si>
  <si>
    <t>PROMOTOR SOCIAL   ``A´´</t>
  </si>
  <si>
    <t>PROMOTOR SOCIAL   ``B´´</t>
  </si>
  <si>
    <t xml:space="preserve">SECRETARIA EJECUTIVA </t>
  </si>
  <si>
    <t>C214</t>
  </si>
  <si>
    <t>SUBDIRECTOR</t>
  </si>
  <si>
    <t>PROMOTOR RURAL</t>
  </si>
  <si>
    <t>C215</t>
  </si>
  <si>
    <t>DESARROLLO ECONOMICO</t>
  </si>
  <si>
    <t>COORDINADOR PROYECTOS PRODUCTIVOS</t>
  </si>
  <si>
    <t>ENCARGADO DE VENTANILLA UNICA</t>
  </si>
  <si>
    <t>C316</t>
  </si>
  <si>
    <t>COORDINACION URBANISTICA</t>
  </si>
  <si>
    <t>COORDINADOR DE MEDIO AMBIENTE</t>
  </si>
  <si>
    <t>CORDINADOR DE FRACCIONAMIENTOS</t>
  </si>
  <si>
    <t>INSPECTOR OPERATIVO</t>
  </si>
  <si>
    <t>OPERADOR DE VIVERO</t>
  </si>
  <si>
    <t>CORDINADOR DE PLANES Y PROYECTOS</t>
  </si>
  <si>
    <t>DIRECCION DE OBRAS Y OBRA PUBLICA</t>
  </si>
  <si>
    <t>C417</t>
  </si>
  <si>
    <t>OPERADOR MOTOCONFORMADORA</t>
  </si>
  <si>
    <t>COORDINADOR DE MAQUINARIA</t>
  </si>
  <si>
    <t>SUPERVISOR DE OBRA</t>
  </si>
  <si>
    <t>ENCARGADO DE EXPEDIENTES DE OBRA</t>
  </si>
  <si>
    <t>PROYECTISTA</t>
  </si>
  <si>
    <t>OPERADOR RETROEXCAVADORA</t>
  </si>
  <si>
    <t>ASISTENTE DE DIRECTOR</t>
  </si>
  <si>
    <t>OPERADOR DE TOLVA</t>
  </si>
  <si>
    <t>OPERADOR DE CUADRILLA</t>
  </si>
  <si>
    <t>CUADRILLA DE OBRA</t>
  </si>
  <si>
    <t>CUADRILLA DE MANTENIMIENTO</t>
  </si>
  <si>
    <t xml:space="preserve">ENCARGADO DE SISTEMAS Y TECNOLOGIAS </t>
  </si>
  <si>
    <t>COMUNICACIÓN SOCIAL, ACCION CIVICA Y CULTURAL</t>
  </si>
  <si>
    <t>C518</t>
  </si>
  <si>
    <t xml:space="preserve">COMUNICACIÓN SOCIAL </t>
  </si>
  <si>
    <t>DISEÑADOR CORPORATIVO</t>
  </si>
  <si>
    <t>COORDINADOR DE GIRAS  Y EVENTOS</t>
  </si>
  <si>
    <t>COMUNICACIÓN SOCIAL, EDUCACION Y CULTURA</t>
  </si>
  <si>
    <t>C519</t>
  </si>
  <si>
    <t>ENCARGADO DE PROGRAMAS</t>
  </si>
  <si>
    <t>COORD. INST. MPAL. DE LA JUVENTUD</t>
  </si>
  <si>
    <t>PROMOTOR DE LA UNIVERSIDAD VIRTUAL</t>
  </si>
  <si>
    <t>C520</t>
  </si>
  <si>
    <t>COORD. UNIDAD DE ACCESO INFORMACION</t>
  </si>
  <si>
    <t>SERVICIOS PUBLICOS MUNICIPALES</t>
  </si>
  <si>
    <t>C621</t>
  </si>
  <si>
    <t>ADMINISTRADOR DE RASTRO</t>
  </si>
  <si>
    <t>SUBDIRECTOR DE SERVICIOS PUBLICOS</t>
  </si>
  <si>
    <t xml:space="preserve">INSPECTOR SANITARIO </t>
  </si>
  <si>
    <t>ADMINISTRADOR DE PANTEON</t>
  </si>
  <si>
    <t>ADMINISTRADOR DE RELLENO SANITARIO</t>
  </si>
  <si>
    <t>CHOFER RASTRO</t>
  </si>
  <si>
    <t xml:space="preserve">JEFE DE CUADRILLA </t>
  </si>
  <si>
    <t>CORTADOR</t>
  </si>
  <si>
    <t>JEFE DE CORRALES Y EQUIPO</t>
  </si>
  <si>
    <t>CORTACABEZAS</t>
  </si>
  <si>
    <t>MENUDERO</t>
  </si>
  <si>
    <t>SACA VICERAS</t>
  </si>
  <si>
    <t>DESPIELADOR</t>
  </si>
  <si>
    <t>CARGADOR</t>
  </si>
  <si>
    <t>OPERADOR TRASCABO</t>
  </si>
  <si>
    <t>TRIPERO</t>
  </si>
  <si>
    <t>CHOFER ELECTRICISTA</t>
  </si>
  <si>
    <t>CORRALERO</t>
  </si>
  <si>
    <t>INTENDENTE DE INSTALACIONES</t>
  </si>
  <si>
    <t>ELECTRICISTA</t>
  </si>
  <si>
    <t>CHOFER DE CUADRILLA</t>
  </si>
  <si>
    <t>CHOFER DE PIPA</t>
  </si>
  <si>
    <t xml:space="preserve">OPERADOR DE LIMPIA </t>
  </si>
  <si>
    <t>CHOFER DE TOLVA</t>
  </si>
  <si>
    <t>VELADOR DE RELLENO SANITARIO</t>
  </si>
  <si>
    <t>RECOLECTOR  ''A''</t>
  </si>
  <si>
    <t>SUPERVISOR DE LIMPIA</t>
  </si>
  <si>
    <t>JARDINERO</t>
  </si>
  <si>
    <t>RECOLECTOR  ''B''</t>
  </si>
  <si>
    <t>PEON</t>
  </si>
  <si>
    <t>AYUDANTE DE PIPA</t>
  </si>
  <si>
    <t>INTENDENTE DE OFICINAS PRESIDENCIA</t>
  </si>
  <si>
    <t>VELADOR DE PLAZA DE TOROS</t>
  </si>
  <si>
    <t>INTENDENTE DE OFICINAS RASTRO</t>
  </si>
  <si>
    <t>DIRECCION DE SEGURIDAD PUBLICA Y VIALIDAD Y TRANSPORTE</t>
  </si>
  <si>
    <t>C722</t>
  </si>
  <si>
    <t>SUBDIRECTOR JURIDICO ADMINISTRATIVO</t>
  </si>
  <si>
    <t xml:space="preserve">COORDINADOR OPERATIVO </t>
  </si>
  <si>
    <t xml:space="preserve">COORDINADOR DE PLANEACION OPERATIVA </t>
  </si>
  <si>
    <t>COORDINADOR DE PREVENCION DEL DELITO</t>
  </si>
  <si>
    <t xml:space="preserve">POLICIA PRIMERO </t>
  </si>
  <si>
    <t xml:space="preserve">POLICIA SEGUNDO </t>
  </si>
  <si>
    <t xml:space="preserve">ASISTENTE EJECUTIVO </t>
  </si>
  <si>
    <t xml:space="preserve">SUPERVISOR DE BARANDILLA </t>
  </si>
  <si>
    <t xml:space="preserve">OFICIAL CALIFICADOR </t>
  </si>
  <si>
    <t xml:space="preserve">POLICIA TERCERO </t>
  </si>
  <si>
    <t xml:space="preserve">CAPACITADOR </t>
  </si>
  <si>
    <t xml:space="preserve">POLICIA </t>
  </si>
  <si>
    <t xml:space="preserve">CONTROL VEHICULAR </t>
  </si>
  <si>
    <t xml:space="preserve">OFICIALIA DE PARTES </t>
  </si>
  <si>
    <t xml:space="preserve">INTENDENCIA </t>
  </si>
  <si>
    <t>C723</t>
  </si>
  <si>
    <t>DIRECCION DE TRANSITO Y TRANSPORTE MUNICIPAL</t>
  </si>
  <si>
    <t>SUBDIRECTOR DE TRANSITO</t>
  </si>
  <si>
    <t>SUBDIRECTOR DE TRANSPORTE</t>
  </si>
  <si>
    <t>ASESOR JURIDICO</t>
  </si>
  <si>
    <t>COMANDANTE TRANSITO</t>
  </si>
  <si>
    <t>COORDINADOR DE TRANSPORTE</t>
  </si>
  <si>
    <t>1er. OFICIAL PATRULLERO</t>
  </si>
  <si>
    <t>OFICIAL MOTOCICLISTA</t>
  </si>
  <si>
    <t>AGENTES DE TRANSITO</t>
  </si>
  <si>
    <t>INSPECTOR DE TRANSPORTE</t>
  </si>
  <si>
    <t>RADIOOPERADORES</t>
  </si>
  <si>
    <t>ENCARGADO DE EDUCACION VIAL</t>
  </si>
  <si>
    <t>ENCARGADO DE PENSION</t>
  </si>
  <si>
    <t>ENCARGADO MTTO.  DE SEÑALETICA</t>
  </si>
  <si>
    <t>13/Oct-31/Dic</t>
  </si>
  <si>
    <t>C724</t>
  </si>
  <si>
    <t>COORDINADOR PROTECCION CIVIL</t>
  </si>
  <si>
    <t>OFICIAL PROTECCION CIVIL</t>
  </si>
  <si>
    <t>INSPECTOR PROTECCION CIVIL</t>
  </si>
  <si>
    <t>COORDINADOR TECNICO</t>
  </si>
  <si>
    <t>COORDINADOR DE CAPACITACION</t>
  </si>
  <si>
    <t>COORDINADOR OPERATIVO</t>
  </si>
  <si>
    <t>DIRECTOR</t>
  </si>
  <si>
    <t>TELEFONISTA EMERGENCIAS 066</t>
  </si>
  <si>
    <t>RADIO OPERADOR EMERGENCIAS 066</t>
  </si>
  <si>
    <t>SUBSIDIOS, DEUDA PUBLICA Y ORGANISMOS VARIOS</t>
  </si>
  <si>
    <t>P0021</t>
  </si>
  <si>
    <t>ORGANISMOS VARIOS</t>
  </si>
  <si>
    <t>Compensación</t>
  </si>
  <si>
    <t>Prima vacaional</t>
  </si>
  <si>
    <t>GINECOLOGO HOSPITAL</t>
  </si>
  <si>
    <t>RADIOLOGO HOSPITAL</t>
  </si>
  <si>
    <t>VELADOR HOSPITAL</t>
  </si>
  <si>
    <t>CARTERO</t>
  </si>
  <si>
    <t>ENCARGADO DEL RELOJ</t>
  </si>
  <si>
    <t>SECRETARIA M.P.F.</t>
  </si>
  <si>
    <t>JUBILADOS</t>
  </si>
  <si>
    <t>TOTAL</t>
  </si>
  <si>
    <t>C826</t>
  </si>
  <si>
    <t>DIRECCION MUNICIPAL  DE ATENCIÓN PARA LA MUJER</t>
  </si>
  <si>
    <t>NOMINA SEMANAL</t>
  </si>
  <si>
    <t>Cuenta</t>
  </si>
  <si>
    <t>Diferencia</t>
  </si>
  <si>
    <t>Aumento 2015</t>
  </si>
  <si>
    <t>Prima</t>
  </si>
  <si>
    <t>Salario</t>
  </si>
  <si>
    <t>Diario</t>
  </si>
  <si>
    <t>% Cambio</t>
  </si>
  <si>
    <t>del 2014 al 2015</t>
  </si>
  <si>
    <t>%  Cambio</t>
  </si>
  <si>
    <t>Vacacional</t>
  </si>
  <si>
    <t xml:space="preserve">Plantilla de Personal </t>
  </si>
  <si>
    <t>ASISTENTE  EJECUTIVA</t>
  </si>
  <si>
    <t xml:space="preserve">ENCARGADO DE ARCHIVO </t>
  </si>
  <si>
    <t>JEFE DE AUDITORIA INTERNA</t>
  </si>
  <si>
    <t>ENCARGADO DE RECARGA TONER Y MTTO.</t>
  </si>
  <si>
    <t>ENCARGADO DE PAGINA WEB Y SISTEMAS</t>
  </si>
  <si>
    <t>CONTRALOR</t>
  </si>
  <si>
    <t>SUPERV DE CUENTA PUBLICA Y CONT. PRES.</t>
  </si>
  <si>
    <t>SUPERVISOR DE ASUNTOS JURIDICOS</t>
  </si>
  <si>
    <t>SECRETARIO DE ESTUDIO Y CUENTA</t>
  </si>
  <si>
    <t>COORDINADOR DE FRACCIONAMIENTOS</t>
  </si>
  <si>
    <t>ENCARGADO DE  EXPEDIENTES DE OBRA</t>
  </si>
  <si>
    <t xml:space="preserve">ENCARGADO DE SISTEMA Y TECNOLOGIA </t>
  </si>
  <si>
    <t>COORDINADOR INST. MPAL. DE LA JUVENTUD</t>
  </si>
  <si>
    <t>JEFE  UNIDAD DE ACCESO A LA INFORMACION</t>
  </si>
  <si>
    <t>OPERADOR DE LIMPIA</t>
  </si>
  <si>
    <t>SUBDIRECTOR OPERATIVO</t>
  </si>
  <si>
    <t>SUBDIRECTOR ADMINISTRATIVO</t>
  </si>
  <si>
    <t>SUBDIRECTOR JURIDICO-ADMINISTRATIVO</t>
  </si>
  <si>
    <t>COMANDANTE</t>
  </si>
  <si>
    <t>JEFE DE ESCUADRON</t>
  </si>
  <si>
    <t>COORD. UNIDAD DE PLANEACION OPERATIVO</t>
  </si>
  <si>
    <t>JEFE DE OFICIALES</t>
  </si>
  <si>
    <t>COORDINADOR GRUPO VIVO</t>
  </si>
  <si>
    <t xml:space="preserve">COOORDINADOR DE PREVENCION DEL DELITO </t>
  </si>
  <si>
    <t>POLICIA TERCERO</t>
  </si>
  <si>
    <t xml:space="preserve">ARMEROS </t>
  </si>
  <si>
    <t>CAPACITADOR</t>
  </si>
  <si>
    <t>OFICIAL ADUANA</t>
  </si>
  <si>
    <t>CUSTODIO</t>
  </si>
  <si>
    <t xml:space="preserve">INTENDENTE </t>
  </si>
  <si>
    <t>OFICIAL DE PARTES</t>
  </si>
  <si>
    <t>OFICIAL DE POLICIA</t>
  </si>
  <si>
    <t>SECRETARIA EJECUTIVO</t>
  </si>
  <si>
    <t>SUPERVISOR</t>
  </si>
  <si>
    <t>SUPERVISOR DE BARANDILLA</t>
  </si>
  <si>
    <t>CONTROL VERICULAR</t>
  </si>
  <si>
    <t>2DA MODIFICACION AL PRESUPUESTO DE EGRESOS 2014</t>
  </si>
  <si>
    <t xml:space="preserve">JUEZ CALIFICADOR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</si>
  <si>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</si>
  <si>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</si>
  <si>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</si>
  <si>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</si>
  <si>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</si>
  <si>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</si>
  <si>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</si>
  <si>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</si>
  <si>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</si>
  <si>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</si>
  <si>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</si>
  <si>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</si>
  <si>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CFG</t>
  </si>
  <si>
    <t>PMD</t>
  </si>
  <si>
    <t>PGM</t>
  </si>
  <si>
    <t>CP</t>
  </si>
  <si>
    <t>CA/UR</t>
  </si>
  <si>
    <t>DESCRIPCIÓN DE OBJETIVOS Y METAS</t>
  </si>
  <si>
    <t>META</t>
  </si>
  <si>
    <t>IMPORTE</t>
  </si>
  <si>
    <t>UNIDAD</t>
  </si>
  <si>
    <t>CANTIDAD</t>
  </si>
  <si>
    <t>TOTAL PRESUPUESTO</t>
  </si>
  <si>
    <t xml:space="preserve">LEGISLACION </t>
  </si>
  <si>
    <t>ADMINISTRACION Y BUEN GOBIERNO</t>
  </si>
  <si>
    <t xml:space="preserve">URIANGATO COMPETITIVO Y SUSTENTABLE </t>
  </si>
  <si>
    <t>ATENCION CIUDANA Y GUBERNAMENTAL</t>
  </si>
  <si>
    <t xml:space="preserve">Obj.1- </t>
  </si>
  <si>
    <t>Atender las determinaciones del Ayuntamiento atraves de la coordinacion de dependencias y entidades.</t>
  </si>
  <si>
    <t>M1</t>
  </si>
  <si>
    <t>Verificar el cumplimiento a los acuerdos de conformidad con las Actas de Ayuntamiento</t>
  </si>
  <si>
    <t xml:space="preserve">Actas </t>
  </si>
  <si>
    <t>M2</t>
  </si>
  <si>
    <t>Publicar en el periodico oficial los  5 reglamentos</t>
  </si>
  <si>
    <t>Reglamentos</t>
  </si>
  <si>
    <t>M3</t>
  </si>
  <si>
    <t>Informar de la situacion de la Adminisdtracion publica (Informe de Gobierno)</t>
  </si>
  <si>
    <t>Informe</t>
  </si>
  <si>
    <t>M4</t>
  </si>
  <si>
    <t>Representar y gestionar ante instancias estatales y federales los recursos publicos para el municipio.</t>
  </si>
  <si>
    <t>Gestiones</t>
  </si>
  <si>
    <t xml:space="preserve">Obj.2- </t>
  </si>
  <si>
    <t>Mantener comunicación directa con la ciudadania, instituciones educativas y sectores economico y social.</t>
  </si>
  <si>
    <t>Presidir 24 sesiones de ayuntamiento para dar seguimiento a programas, proyectos, acciones gubernamentales y peticiones de ciudadanos.</t>
  </si>
  <si>
    <t>Sesión</t>
  </si>
  <si>
    <t>Atender y agilizar los tramites de los ciudadanos de  manera directa durante 48 lunes "Día Ciudadano".</t>
  </si>
  <si>
    <t>Evento</t>
  </si>
  <si>
    <t>Total Programa</t>
  </si>
  <si>
    <t>REGIDORES MUNICIPALES</t>
  </si>
  <si>
    <t>VIGILAR LOS ACUERDOS DEL AYUNTAMIENTO</t>
  </si>
  <si>
    <t xml:space="preserve">Vigilar que se cumpla con acuerdos del Ayuntamiento </t>
  </si>
  <si>
    <t>Verificar la observacia a los acuerdos de conformidad con las Actas de Ayuntamiento</t>
  </si>
  <si>
    <t>Verificar el cumplimiento  de atribuciones, programas de dependencias y entidades</t>
  </si>
  <si>
    <t>dependencia/entidades</t>
  </si>
  <si>
    <t>Coordinar las festividad patronal y de sembrina del municipio.</t>
  </si>
  <si>
    <t>Eventos</t>
  </si>
  <si>
    <t>Discutir y aprobar las disposiciones legales en materia muicipal.</t>
  </si>
  <si>
    <t>Leyes/reglamentos/disposiciones admvas</t>
  </si>
  <si>
    <t>XXX</t>
  </si>
  <si>
    <t>ADMINISTRACIÓN PÚBLICA Y ESTADO DE DERECHO</t>
  </si>
  <si>
    <t>ADMINISTRACIÓN PUBLICA</t>
  </si>
  <si>
    <t>LEGALIDAD DEL MUNICIPIO</t>
  </si>
  <si>
    <t>SINDICATURA</t>
  </si>
  <si>
    <t xml:space="preserve">Obj. 1 </t>
  </si>
  <si>
    <t>Brindar certeza jurídica velando por los intereses municipales actuando dentro del marco de legalidad.</t>
  </si>
  <si>
    <t>Dar seguimiento al 100% de los juicios conforme a los plazos establecidos en ley.</t>
  </si>
  <si>
    <t>Demandas</t>
  </si>
  <si>
    <t>Atender al 100%  las solicitudes de Contratos y Convenios dentro del marco de legalidad</t>
  </si>
  <si>
    <t>Contratos y Convenios</t>
  </si>
  <si>
    <t>Brindar 50 asesorias legales a las areas de la  administracion municipal</t>
  </si>
  <si>
    <t>Solicitudes</t>
  </si>
  <si>
    <t>ATENCION CIUDADANA Y GUBERNAMENTAL</t>
  </si>
  <si>
    <r>
      <t xml:space="preserve">Obj.1- </t>
    </r>
    <r>
      <rPr>
        <sz val="11"/>
        <rFont val="Calibri"/>
        <family val="2"/>
      </rPr>
      <t xml:space="preserve">Atender y dar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eguimiento a las solicitudes de temas diversos competencia de las diferentes  dependencias gubernamentales (municipal, estatal y federal) y de ciudadanos.</t>
    </r>
  </si>
  <si>
    <t>Atender y dar seguimiento al 100% las peticiones de las dependencias.</t>
  </si>
  <si>
    <t xml:space="preserve">Peticiones </t>
  </si>
  <si>
    <t>Atender y dar seguimiento al 100% las peticiones de los ciudadanos.</t>
  </si>
  <si>
    <t>Recabar 3 reportes del avance de las actividades y cumplimiento de metas de cada una de las dependencias y organismos descentralizados</t>
  </si>
  <si>
    <t>Reporte</t>
  </si>
  <si>
    <t>Otorgar apoyos a organismos, instituciones y sociedad aplicando las reglas de operación establecidas por el H. Ayuntamiento.</t>
  </si>
  <si>
    <t>Mantener el número de apoyos que el año anterior</t>
  </si>
  <si>
    <t>Apoyo</t>
  </si>
  <si>
    <t xml:space="preserve">Obj.3- </t>
  </si>
  <si>
    <t>Preparar las iniciativas de reglamentos  para su presentacion al Ayuntamiento .</t>
  </si>
  <si>
    <t>Recibir de las dependencias las propuestas de iniciativa de ley.</t>
  </si>
  <si>
    <t>Ley</t>
  </si>
  <si>
    <t>Recibir 7 propuestas de reglamentos del municipio.</t>
  </si>
  <si>
    <t>Reglamento/disposiciones</t>
  </si>
  <si>
    <t>SECRETARIA DE AYUNTAMIENTO</t>
  </si>
  <si>
    <t>LEGISLACION</t>
  </si>
  <si>
    <t>URIANGATO CIUDADANO Y CONFIABLE</t>
  </si>
  <si>
    <t>ATENCIÓN AGIL AL CIUDADANO</t>
  </si>
  <si>
    <t>SECRETARÍA DEL AYUNTAMIENTO</t>
  </si>
  <si>
    <t>Dar respuesta oportuna y confiable al ciudadano del municipio de Uriangato, Gto.</t>
  </si>
  <si>
    <t>Atender el 100% de solicitudes de constancias de residencia, ingresos, depedencia economica, comparecencia,origen, supervivencia  que solicite el ciudadano.</t>
  </si>
  <si>
    <t xml:space="preserve">Constancias </t>
  </si>
  <si>
    <t>GESTIÓN Y COORDINACIÓN DE LAS FUNCIONES  DEL SECRETARIO DEL AYUNTAMIENTO</t>
  </si>
  <si>
    <r>
      <t>Obj.1-</t>
    </r>
    <r>
      <rPr>
        <sz val="11"/>
        <rFont val="Calibri"/>
        <family val="2"/>
      </rPr>
      <t xml:space="preserve"> </t>
    </r>
  </si>
  <si>
    <t>Gestión y coordinación de las funciones del Ayuntamiento</t>
  </si>
  <si>
    <t>Mantener actualizada la información y documentación de las sesiones del ayuntamiento.</t>
  </si>
  <si>
    <t>Actas de ayuntamiento originales</t>
  </si>
  <si>
    <t>Remitir en su totalidad copia de las actas de ayuntamiento al congreso del estado.</t>
  </si>
  <si>
    <t>Actas de ayuntamiento copias</t>
  </si>
  <si>
    <t xml:space="preserve">Atender la solicitud de certificaciones cuando cumplan con los requisitos establecidos. </t>
  </si>
  <si>
    <t>Certificaciones</t>
  </si>
  <si>
    <t>Concentrar el archivo de las constancias que expida el secretario del ayuntamiento.</t>
  </si>
  <si>
    <t>Constancias</t>
  </si>
  <si>
    <t>M5</t>
  </si>
  <si>
    <t xml:space="preserve"> Autorizar  y archivar al 100% los documentos de los trámites de traslado de cadáver con los requisitos establecidos.</t>
  </si>
  <si>
    <t>Autorizaciones</t>
  </si>
  <si>
    <t>M6</t>
  </si>
  <si>
    <t>Autorizar y archivar al 100% los permisos altruistas siempre y cuando cumplan con los requisitos establecidos.</t>
  </si>
  <si>
    <t>Permisos altruistas</t>
  </si>
  <si>
    <t>M7</t>
  </si>
  <si>
    <t>Concentrar el archivo de las actas de adquisiciones.</t>
  </si>
  <si>
    <t>Actas de Adquisiciones</t>
  </si>
  <si>
    <t>M8</t>
  </si>
  <si>
    <t>Publicar en los medios de difusión oficiales los docuemntos olbigatorios.</t>
  </si>
  <si>
    <t>Publicaciones</t>
  </si>
  <si>
    <t>M9</t>
  </si>
  <si>
    <t>Atender el 100% de las peticiones  de asesoria  legal de  los servidores publicos en el ejercicio de sus funciones.</t>
  </si>
  <si>
    <t xml:space="preserve">Solicitudes </t>
  </si>
  <si>
    <r>
      <t>Obj.2-</t>
    </r>
    <r>
      <rPr>
        <sz val="11"/>
        <rFont val="Calibri"/>
        <family val="2"/>
      </rPr>
      <t xml:space="preserve"> </t>
    </r>
  </si>
  <si>
    <t>Resguardar y preservacion del acervo documental del municipio</t>
  </si>
  <si>
    <t xml:space="preserve">Reorganizar el archivo de concentracion utilizando cajas de mejor calidad </t>
  </si>
  <si>
    <t xml:space="preserve">cajas </t>
  </si>
  <si>
    <t>Mejorar los procesos de ubicación  de documentos para su consulta</t>
  </si>
  <si>
    <t>informes bimestrales</t>
  </si>
  <si>
    <t xml:space="preserve">Dar mantenimiento al edificio que resguarda tanto el archivo de concentracion como el historico </t>
  </si>
  <si>
    <t>1.5.2.</t>
  </si>
  <si>
    <t>ASUNTOS HACENDARIOS</t>
  </si>
  <si>
    <t xml:space="preserve">ADMINISTRACION PUBLICA Y ESTADO DE DERECHO </t>
  </si>
  <si>
    <t xml:space="preserve"> MANEJO EFICIENTE DE LOS RECURSOS PÚBLICOS</t>
  </si>
  <si>
    <t>31111-C106</t>
  </si>
  <si>
    <t>Mejorar la recaudacion del municipio con relacion al año anterior.</t>
  </si>
  <si>
    <t>Incrementar la recaudacion en un 4% con relacion al año anterior.</t>
  </si>
  <si>
    <t>informe</t>
  </si>
  <si>
    <t>Eficientizar el control y ejercicio del presupuesto.</t>
  </si>
  <si>
    <t>Emitir Iniciativa de Ley de Ingresos, Presupuesto de Ingresos y Egresos, lineamientos para agilizar los procesos de adquisiciones, suministros y materiales.</t>
  </si>
  <si>
    <t xml:space="preserve">lineamientos </t>
  </si>
  <si>
    <t>Consolidar la implementacion del PBR (todas las dependencias)</t>
  </si>
  <si>
    <t xml:space="preserve">dependencias </t>
  </si>
  <si>
    <t xml:space="preserve">Mantener actualizado el inventario de bienes muebles e inmuebles del municipio. </t>
  </si>
  <si>
    <t>inventario</t>
  </si>
  <si>
    <t>Fortalecer la transparencia y rendicion de cuentas del municipio.</t>
  </si>
  <si>
    <t>Integrar la cuenta publica conforme a las disposiciones legales.</t>
  </si>
  <si>
    <t xml:space="preserve">cuenta publica </t>
  </si>
  <si>
    <t>Integrar la informacion financiera y presupuestal para la entrega-recepcion municipal.</t>
  </si>
  <si>
    <t>informacion financiera</t>
  </si>
  <si>
    <t>Atender y dar seguimiento a los informes de auditoria del OFS.</t>
  </si>
  <si>
    <t>informes auditoria</t>
  </si>
  <si>
    <t>SERVICIOS REGISTRALES, ADMINISTRATIVOS Y PATRIMONIALES</t>
  </si>
  <si>
    <t>ADMINISTRACION PUBLICA</t>
  </si>
  <si>
    <t>MEJORAR LA RECAUDACION A TRAVES DE LA MODERNIZACION CATASTRAL</t>
  </si>
  <si>
    <t>PROGRAMA DE ACTUALIZACION Y MODERNIZACION CATASTRAL</t>
  </si>
  <si>
    <t>Objetivo 2: Aumentar la captacion del impuesto predial en un 4% con relacion al año anterior.</t>
  </si>
  <si>
    <t>Meta 1: Realizar 1000 requerimientos de pago del impuesto predial</t>
  </si>
  <si>
    <t>Requerimientos</t>
  </si>
  <si>
    <t>Meta 2: Realizar una campaña de descuento en recargos del impuesto predial</t>
  </si>
  <si>
    <t>Campaña</t>
  </si>
  <si>
    <t>Meta 3: Implementar una campaña masiva del pago oportuno del impuesto predial ene-feb</t>
  </si>
  <si>
    <t>Meta 4: Notificar 20,000 avisos de pago a contribuyentes del impuesto predial</t>
  </si>
  <si>
    <t>Avisos</t>
  </si>
  <si>
    <t>Meta 5: Aperturar 4 cajas remotas para el cobro del impuesto predial</t>
  </si>
  <si>
    <t>Cajas</t>
  </si>
  <si>
    <t>Objetivo 2: Digitalizar los expedientes catastrales y actualizar la cartografía Municipal</t>
  </si>
  <si>
    <t>Meta 1: Digitalizar 10,000 hojas de expedientes históricos y recientes</t>
  </si>
  <si>
    <t>Hojas</t>
  </si>
  <si>
    <t>Meta 2: Archivar 10,000 hojas de documentación digitalizada</t>
  </si>
  <si>
    <t>Meta 3: Actualizar al 100% la cartografía de acuerdo a los traslados de dominio</t>
  </si>
  <si>
    <t>Predios</t>
  </si>
  <si>
    <t>Meta 4: Actualizar 3,500 predios de la cartografia de acuerdo a la valuación interna</t>
  </si>
  <si>
    <t>Meta 5: Generar 3 nuevas capas para el SIG</t>
  </si>
  <si>
    <t>Capas</t>
  </si>
  <si>
    <t>Objetivo 1: Actualizar el padron catastral</t>
  </si>
  <si>
    <t>Meta 1: Actualizar el valor fiscal de 3500 resgistros a traves de avalúos catastrales</t>
  </si>
  <si>
    <t>Avalúos</t>
  </si>
  <si>
    <t>Meta 2: Atender al 100% los movimientos solicitados por notarios</t>
  </si>
  <si>
    <t>Traslados</t>
  </si>
  <si>
    <t>Meta 3: Digitalizar el 100% de los avaluos autorizados a peritos valuadores</t>
  </si>
  <si>
    <t>Documentos</t>
  </si>
  <si>
    <t>Meta 4: Renovacion del convenio de colaboracion con INEGI</t>
  </si>
  <si>
    <t>Convenio</t>
  </si>
  <si>
    <t>Meta 5: Incremenetar 200 registros al padrón catastral</t>
  </si>
  <si>
    <t>Registros</t>
  </si>
  <si>
    <t>Servicios Tecnicos y Tecnologicos</t>
  </si>
  <si>
    <t>ESTRATEGIAS PARA EL DESARROLLO DEL MUNICIPIO</t>
  </si>
  <si>
    <t>URIANGATO COMPETITIVO Y SUSTENTABLE</t>
  </si>
  <si>
    <t>Apoyo a la función pública y al mejoramiento de la gestión del municipio</t>
  </si>
  <si>
    <t>Eficientar el uso de las TIC´S en la administración municipal.</t>
  </si>
  <si>
    <t>Disminuir en un 10 % el mantenimiento correctivo en  TIC´S</t>
  </si>
  <si>
    <t>Equipo Tic´s</t>
  </si>
  <si>
    <t>Implementar una aplicación para centralizar los ingresos municipales.</t>
  </si>
  <si>
    <t>Aplicación de Software</t>
  </si>
  <si>
    <t>Eficientar el gasto en un 5% en consumibles con referencia al año 2014.</t>
  </si>
  <si>
    <t>Consumibles</t>
  </si>
  <si>
    <t>Mantener el sitio web del municipio actualizado durante dias habiles del año .</t>
  </si>
  <si>
    <t>Dias</t>
  </si>
  <si>
    <t>Aumentar en 40% el numero de dependencia conectadas a la intranet de la administración municipal con referencia al 2014</t>
  </si>
  <si>
    <t>Dependencias.</t>
  </si>
  <si>
    <t>Implementar la concentración de la información municipal al 50%.</t>
  </si>
  <si>
    <t>Direcciones conectadas.</t>
  </si>
  <si>
    <t>Total</t>
  </si>
  <si>
    <t>IMPULSAR EL COMERCIO Y EL DESARROLLO ECONOMICO</t>
  </si>
  <si>
    <t>FISCALIZCION DE COMERCIO</t>
  </si>
  <si>
    <t>FISCALIZCION DE ALCOHOLES Y DEL COMERCIO</t>
  </si>
  <si>
    <t xml:space="preserve">Realizar  50 operativos con la finalidad  de retirar estructuras en via publica </t>
  </si>
  <si>
    <t>Operativos</t>
  </si>
  <si>
    <t>Remarcar  20 cuadras en  corredor comercial para delimitar los lugares</t>
  </si>
  <si>
    <t>Cuadras</t>
  </si>
  <si>
    <t>Realizacion de 104 operativos para Regulacion del comercio informal</t>
  </si>
  <si>
    <t>Mantener en control al 90% las personas que participen en eventos de dias festivos</t>
  </si>
  <si>
    <t>Lograr el 90% de la Credencializacion en la zona comercial y tianguis de la lerdo</t>
  </si>
  <si>
    <t xml:space="preserve">Credenciales </t>
  </si>
  <si>
    <t>Actualizacion del reglamento de comercio para el municipio de uriangato</t>
  </si>
  <si>
    <t>Reglamento</t>
  </si>
  <si>
    <t xml:space="preserve">Dar respuesta al 100% de las demandas que se presenten en contra del departamento </t>
  </si>
  <si>
    <t>Dar respuesta al 100% a las solicitudes de certificacion en materia de alcoholes en sentido positivo o en su caso negativo.</t>
  </si>
  <si>
    <t>Realizacion de 80 Inspecciones en establecimientos con venta de bebidas alcoholicas</t>
  </si>
  <si>
    <t>Orden de Inspeccion</t>
  </si>
  <si>
    <t>Realizar al 100% las  verificaciones para certificaciones de alcoholes</t>
  </si>
  <si>
    <t>Orden de Verificacion</t>
  </si>
  <si>
    <t>Realizar 2 operativos para la  Deteccion de lugares  con almacenamiento, distribucion venta o consumo de bebidas alcoholicas</t>
  </si>
  <si>
    <t xml:space="preserve">orden de inspeccion </t>
  </si>
  <si>
    <t>Entrega mensual del reporte en tiempo y forma a la oficina de auditoria fiscal del estado de Guanajuato</t>
  </si>
  <si>
    <t>Reporte Mensual</t>
  </si>
  <si>
    <t xml:space="preserve">Consulta, actualización e información  mensual respecto del estado que guardan los expedientes en el que la dependencia es parte ante el Tribunal de lo contencioso y Administrativo </t>
  </si>
  <si>
    <t>FISCALIZACION</t>
  </si>
  <si>
    <t>ADMINISTRACION PUBLICA Y BUEN GOBIERNO</t>
  </si>
  <si>
    <t>EFICIENTAR LA TRASPARENCIA Y RENDICION DE CUENTAS</t>
  </si>
  <si>
    <t>VIGILAR EL CUMPLIMIENTO DE LA NORMATIVIDAD</t>
  </si>
  <si>
    <t>OBJ.1-</t>
  </si>
  <si>
    <t xml:space="preserve"> VIGILAR LA HACIENDA PUBLICA MUNICIPAL Y EL CUMPLIMIENTO DE LA NORMATIVIDAD APLICABLE.</t>
  </si>
  <si>
    <t xml:space="preserve">ELABORAR EL PLAN ANUAL DE TRABAJO DE LA CONTRALORIA  MAS LA ENTREGA DE 6 INFORMES BIMESTRALES </t>
  </si>
  <si>
    <t>INFORMES</t>
  </si>
  <si>
    <t>DICTAMINAR 8 PROCEDIMIENTOS DE RESPONSABILIDAD ADMINISTRATIVA</t>
  </si>
  <si>
    <t>DICTAMEN</t>
  </si>
  <si>
    <t>REALIZAR 2 AUDITORIAS EN MATERIA DE INGRESOS Y GASTO PUBLICO</t>
  </si>
  <si>
    <t>AUDITORIA</t>
  </si>
  <si>
    <t>REALIZAR 1 AUDITORIAS EN MATERIA DE INGRESOS Y GASTO PUBLICO EN CADA PARAMUNICIPAL</t>
  </si>
  <si>
    <t>ATENDER Y DAR SEGUIMIENTO 100% A LAS QUEJAS Y DENUNCIAS DE LA POBLACION.</t>
  </si>
  <si>
    <t>REPORTES</t>
  </si>
  <si>
    <t>VIGILAR QUE EL 100% DE LA OBRA PUBLICA CUMPLA CON LAS DISPOSICIONES LEGALES EN LA MATERIA.</t>
  </si>
  <si>
    <t>SUPERVISION</t>
  </si>
  <si>
    <t>IMPLEMENTAR 22 OPERATIVOS  PARA VERIFICAR QUE LAS DEPENDENCIAS CUMPLAN CON LAS DISPOCISIONES ADMINISTRATIVAS.</t>
  </si>
  <si>
    <t>OPERATIVOS</t>
  </si>
  <si>
    <t>VIGILAR LA CORRECTA APLICACIÓN DE LA NOMINA DEL MUNICIPIO</t>
  </si>
  <si>
    <t>VERIFICACIONES</t>
  </si>
  <si>
    <t>COORDINAR LOS TRABAJOS DE ENTREGA A RECEPCION</t>
  </si>
  <si>
    <t xml:space="preserve">SERVICIOS ADMINISTRATIVOS </t>
  </si>
  <si>
    <t xml:space="preserve">CONTRIBUIR A EFICIENTAR LOS PROCESOS DE LA ADMINISTRACION PUBLICA </t>
  </si>
  <si>
    <t>Obj.1- Administrar los Recursos Humanos y Materiales</t>
  </si>
  <si>
    <t>verificacion vehicular de flotilla del municipio al 100%</t>
  </si>
  <si>
    <t>verificaciones</t>
  </si>
  <si>
    <t>Mantener un adecuado funcionamiento a los 138 vehiculos del municipio</t>
  </si>
  <si>
    <t>Bitacoras</t>
  </si>
  <si>
    <t xml:space="preserve">Atender al 100% las solicitudes de los insumos de papeleria y articulos de oficina  de las dependencias </t>
  </si>
  <si>
    <t xml:space="preserve">solicitudes de papeleria </t>
  </si>
  <si>
    <t xml:space="preserve">Atender las solicitudes de servicios para 30 festividades y/o eventos que realicen las dependencias </t>
  </si>
  <si>
    <t>eventos</t>
  </si>
  <si>
    <t>Proporcionar  un 50% en medicamento a los empleados  de la administracion municipal que lo soliciten , asi como a sus dependientes económicos</t>
  </si>
  <si>
    <t>recetas medicas</t>
  </si>
  <si>
    <t>otorgar servicio de atencion medica a los empleados y dependientes economicos de la administracion centralizada.</t>
  </si>
  <si>
    <t>asegurar el parque vehicular del municipio al 100%</t>
  </si>
  <si>
    <t>polizas de seguro vehicular</t>
  </si>
  <si>
    <t>Seguro de vida del 100% del personal de: Seguridad Pública, Transito y Transporte, Protección Civil y Central de Emergencias 066</t>
  </si>
  <si>
    <t>polizas de seguro de vida</t>
  </si>
  <si>
    <t>Diseñar un programa de capacitacion para el  personal en sus distintas areas</t>
  </si>
  <si>
    <t>programa</t>
  </si>
  <si>
    <t>M10</t>
  </si>
  <si>
    <t>Establecer la estructura organizativa para fortalecer los servicios de mantenimiento de la administracion</t>
  </si>
  <si>
    <t>proyecto</t>
  </si>
  <si>
    <t>M11</t>
  </si>
  <si>
    <t>Actualizar al 100% el inventario de bienes muebles de todas la dependencias centralizadas</t>
  </si>
  <si>
    <t>Inventarios Actualizados</t>
  </si>
  <si>
    <t>M12</t>
  </si>
  <si>
    <t>Agilizar y controlar al 100% el tramite del pago de los servicios basicos</t>
  </si>
  <si>
    <t>solicitudes de servicio</t>
  </si>
  <si>
    <t>M13</t>
  </si>
  <si>
    <t>Emitir lineamientos  para la autorizacion de horario  Extraordinario</t>
  </si>
  <si>
    <t xml:space="preserve">Lineamiento </t>
  </si>
  <si>
    <t>M14</t>
  </si>
  <si>
    <t>Emitir lineamientos para alta y baja de bienes muebles</t>
  </si>
  <si>
    <t xml:space="preserve">JUZGADO ADMINISTRATIVO </t>
  </si>
  <si>
    <t>1.2.1.</t>
  </si>
  <si>
    <t>IMPARTICION DE JUSTICIA</t>
  </si>
  <si>
    <t>ADMINISTRACION PUBLICA Y ESTADO DE DERECHO</t>
  </si>
  <si>
    <t xml:space="preserve">URIANGATO CIUDADANO Y CONFIABLE </t>
  </si>
  <si>
    <t>JUSTICIA CONFIABLE EN MATERIA ADMINISTRATIVA Y FISCAL</t>
  </si>
  <si>
    <t xml:space="preserve"> Impartición de Justicia en materia Administrativa y Fiscal.  </t>
  </si>
  <si>
    <t xml:space="preserve"> Difusión y promoción del Juzgado Administrativo Municipal mediante 2 campañas </t>
  </si>
  <si>
    <t>campañas</t>
  </si>
  <si>
    <t>Recepción de  demandas en materia administrativa y fiscal  de competencia municipal.</t>
  </si>
  <si>
    <t>Elaboración de 75% resoluciones apegadas a derecho con relacion a las demandas.</t>
  </si>
  <si>
    <t>Resoluciones</t>
  </si>
  <si>
    <t xml:space="preserve"> Adecuación de instalaciones funcionales para el Juzgado Administrativo municipal </t>
  </si>
  <si>
    <t xml:space="preserve">Espacio </t>
  </si>
  <si>
    <t xml:space="preserve"> Adquisicion de 20 ejemplares bibliograficos para la  actualización del acervo jurídico del Juzgado Administrativo.</t>
  </si>
  <si>
    <t>Ejemplares (Códigos, Leyes, Revistas y Libros)</t>
  </si>
  <si>
    <t xml:space="preserve">Asistir a 2 Capacitación en materia Administrativa y Fiscal </t>
  </si>
  <si>
    <t>Capacitación.</t>
  </si>
  <si>
    <t>PLANEACIÓN</t>
  </si>
  <si>
    <t>DESARROLLO COMUNITARIO</t>
  </si>
  <si>
    <t>HUMANO SOCIAL</t>
  </si>
  <si>
    <t>PLANEACIÓN, EVALUACIÓN SEGUIMIENTO DEL PROGRAMA DE GOBIERNO</t>
  </si>
  <si>
    <t>31111-C113</t>
  </si>
  <si>
    <t>Mejorar la planeación aplicando herramientas técnicas de apoyo</t>
  </si>
  <si>
    <t>Organizar 8 reuniones de los Consejos</t>
  </si>
  <si>
    <t>reuniones</t>
  </si>
  <si>
    <t>Implementar un sistema de evaluación y seguimiento al programa de gobierno</t>
  </si>
  <si>
    <t>sistema</t>
  </si>
  <si>
    <t>Implmentar el banco de proyectos</t>
  </si>
  <si>
    <t>Evaluar el seguimiento del programa de gobierno</t>
  </si>
  <si>
    <t>informes</t>
  </si>
  <si>
    <t xml:space="preserve">DESARROLLO SOCIAL </t>
  </si>
  <si>
    <t>PROGRAMAS DE DESARROLLO SOCIAL Y HUMANO</t>
  </si>
  <si>
    <r>
      <t xml:space="preserve">Obj.1- </t>
    </r>
    <r>
      <rPr>
        <b/>
        <sz val="11"/>
        <rFont val="Calibri"/>
        <family val="2"/>
      </rPr>
      <t>Promover la cohesion social y el desarrollo humano de las familias del municipio</t>
    </r>
  </si>
  <si>
    <t>Implementar 40 acciones por medio del Programa Habitat y Rescate de Espacios Públicos con actividades enfocadas al autoempleo.</t>
  </si>
  <si>
    <t>Cursos y Talleres</t>
  </si>
  <si>
    <r>
      <t xml:space="preserve">Obj.2- </t>
    </r>
    <r>
      <rPr>
        <b/>
        <sz val="11"/>
        <rFont val="Calibri"/>
        <family val="2"/>
      </rPr>
      <t>Promover la cohesión social y el desarrollo humano de las familias del municipio</t>
    </r>
  </si>
  <si>
    <t>Realizar acciones  para fomentar la integracion familiar en  los hogares del Municipio.</t>
  </si>
  <si>
    <t>Grupos</t>
  </si>
  <si>
    <t>MEJORAMIENTO DE VIVIENDA</t>
  </si>
  <si>
    <r>
      <t xml:space="preserve">Obj.1- </t>
    </r>
    <r>
      <rPr>
        <sz val="11"/>
        <rFont val="Calibri"/>
        <family val="2"/>
      </rPr>
      <t>MEJORAR ESPACIOS DE VIVIENDA PARA FAMILIA DE ESCASOS RECURSOS.</t>
    </r>
  </si>
  <si>
    <t>INCREMENTAR EL 5 % DE FAMILIAS BENEFICIADAS CON RELACIÓN AL EJERCICIO ANTERIOR</t>
  </si>
  <si>
    <t>porcentaje</t>
  </si>
  <si>
    <t>Incrementar  el 5% de apoyos en piso firme</t>
  </si>
  <si>
    <t>Incrementar  el 5% de apoyos en techo firme</t>
  </si>
  <si>
    <t>Incrementar el 10% la gestión de créditos para autoconstrucció con relación el año anterior.</t>
  </si>
  <si>
    <t>Incrementar  un 40% de beneficiarios de pinta tu entorno con relación al ejercicio anterior</t>
  </si>
  <si>
    <t>Un acuerdo interinstitucional con obra pública y desarrollo rural.</t>
  </si>
  <si>
    <t>acuerdo</t>
  </si>
  <si>
    <t>Gestionar infraestructura (Tres electrificaciones)</t>
  </si>
  <si>
    <t>contratos</t>
  </si>
  <si>
    <t>PLANEACION MUNICIPAL</t>
  </si>
  <si>
    <r>
      <t xml:space="preserve">Obj.1- </t>
    </r>
    <r>
      <rPr>
        <sz val="11"/>
        <rFont val="Calibri"/>
        <family val="2"/>
      </rPr>
      <t>Dar seguimiento a las acciones del COPLADEG, COPLADEM y Delegados Municipales.</t>
    </r>
  </si>
  <si>
    <t>Asistir y/o organizar 8 Reuniones de los consejos y Delegados</t>
  </si>
  <si>
    <t>Reuniones y Capacitaciones</t>
  </si>
  <si>
    <t>PROGRAMA MIGRANTES</t>
  </si>
  <si>
    <r>
      <t>Obj.1-</t>
    </r>
    <r>
      <rPr>
        <sz val="11"/>
        <rFont val="Calibri"/>
        <family val="2"/>
      </rPr>
      <t xml:space="preserve"> Atender a los Migrantes y sus Familias</t>
    </r>
  </si>
  <si>
    <t>Atender al 100% las solicitudes de los Migrantes y sus Familias en el Municipio</t>
  </si>
  <si>
    <t>ATENCIÓN A PERSONAS VULNERABLES</t>
  </si>
  <si>
    <t>Obj.1</t>
  </si>
  <si>
    <t>Mejorar el Desarrollo Social en el Municipio</t>
  </si>
  <si>
    <t>Entrega de Apoyos</t>
  </si>
  <si>
    <r>
      <t>M.1-</t>
    </r>
    <r>
      <rPr>
        <sz val="11"/>
        <rFont val="Calibri"/>
        <family val="2"/>
      </rPr>
      <t xml:space="preserve"> Implementar acciones para beneficiar a personas vulnerables por medio de los  Programas Próspera, Pensión Universal para Adultos Mayores y Seguro para Mujeres Jefas de Familia</t>
    </r>
  </si>
  <si>
    <t>PROGRAMAS DE DESARROLLO INSTITUCIONAL</t>
  </si>
  <si>
    <t>Cumplir con los lineamientos de Agenda para el desarrollo municipal y el  MAS.</t>
  </si>
  <si>
    <t>Expedientes</t>
  </si>
  <si>
    <r>
      <t>M.1.-</t>
    </r>
    <r>
      <rPr>
        <sz val="11"/>
        <rFont val="Calibri"/>
        <family val="2"/>
      </rPr>
      <t>Desarrollar acciones de mejora en la calidad del servicios asi como en los procesos internos de la dependencia en un 99%</t>
    </r>
  </si>
  <si>
    <t>DESARROLLO DE INFRAESTRUCTURA EN LAS COLONIAS</t>
  </si>
  <si>
    <t xml:space="preserve">Desarrollar acciones para la dotación de servicios básicos. </t>
  </si>
  <si>
    <t>solicitudes</t>
  </si>
  <si>
    <r>
      <t xml:space="preserve">M.1- </t>
    </r>
    <r>
      <rPr>
        <sz val="11"/>
        <rFont val="Calibri"/>
        <family val="2"/>
      </rPr>
      <t>Canalizar  en un 90% las solicitudes de servicios basicos a las dependencias correspondientes.</t>
    </r>
  </si>
  <si>
    <t xml:space="preserve">DESARROLLO RURAL </t>
  </si>
  <si>
    <t>DESARROLLO REGIONAL</t>
  </si>
  <si>
    <t>HUMANO Y SOCIAL</t>
  </si>
  <si>
    <t>URIANGATO COMPETITIVO Y SALUDABLE</t>
  </si>
  <si>
    <t>PROMOVER  LA PARTICIPACION CIUDADANA</t>
  </si>
  <si>
    <t xml:space="preserve">OBJ 1 </t>
  </si>
  <si>
    <t>Gestionar y vincular apoyos  para proyectos productivos y las personas vulnerables de la zona rural.</t>
  </si>
  <si>
    <t>Realizar 12 reuniones con los consejos y comites rurales</t>
  </si>
  <si>
    <t>Reuniones</t>
  </si>
  <si>
    <t>Mantener el numero de apoyos en el programa de oportunidades que año anterior</t>
  </si>
  <si>
    <t xml:space="preserve">apoyos </t>
  </si>
  <si>
    <t>Mantener los apoyos para las personas adultas mayores que el año anterior</t>
  </si>
  <si>
    <t>Impulsar proyectos productivos en localidades y municipio (expo agroganadera 2015)</t>
  </si>
  <si>
    <t xml:space="preserve">proyectos </t>
  </si>
  <si>
    <t>AGROPECUARIA</t>
  </si>
  <si>
    <t>HUMANO  Y SOCIAL</t>
  </si>
  <si>
    <t>INFRAESTRUCTURA EN EL SECTOR RURAL</t>
  </si>
  <si>
    <t xml:space="preserve">Obj 1 </t>
  </si>
  <si>
    <t xml:space="preserve">Fortalecer la infraestructura y los apoyos en el serctor rural </t>
  </si>
  <si>
    <t>Atender el 100% de solicitudes para infraestructura</t>
  </si>
  <si>
    <t xml:space="preserve">solicitudes </t>
  </si>
  <si>
    <t>Generar 40 acciones de desarrollo en las comunidades (PIDMC)</t>
  </si>
  <si>
    <t>Acciones</t>
  </si>
  <si>
    <t xml:space="preserve">Atender al 100% de expedientes del programa caminos rurales </t>
  </si>
  <si>
    <t>expedientes</t>
  </si>
  <si>
    <t>Otorgar  apoyos de fertilizante conforme a las reglas de operación.</t>
  </si>
  <si>
    <t>Atender el 95% de las solicitudes para apoyo de semilla</t>
  </si>
  <si>
    <t>Atender el 100% de las solicitudes  de obra para abastecimiento de agua</t>
  </si>
  <si>
    <t>Atender el 100% de solicitudes de obra de borderia</t>
  </si>
  <si>
    <t>VIVIENDA</t>
  </si>
  <si>
    <t>URIANGATO, COMPETITIVO Y SALUDABLE</t>
  </si>
  <si>
    <t xml:space="preserve">MEJORA DE VIVIENDA </t>
  </si>
  <si>
    <t xml:space="preserve"> Mejorar el bienestar de la poblacion con un techo digno.</t>
  </si>
  <si>
    <t xml:space="preserve">Atender al 100% solicitudes de expedientes de piso firme </t>
  </si>
  <si>
    <t xml:space="preserve">M2    </t>
  </si>
  <si>
    <t xml:space="preserve"> Atender  al 100% de solicitudes de techo digno.</t>
  </si>
  <si>
    <t>DESARROLLO ECONOMICO Y TURISMO</t>
  </si>
  <si>
    <t>1.3.4</t>
  </si>
  <si>
    <t>FUNCION PUBLICA</t>
  </si>
  <si>
    <t>DIMENSIÓN ADMINISTRACIÓN PÚBLICA Y ESTADO DE DERECHO</t>
  </si>
  <si>
    <t>GOBIERNO CONFIABLE Y CIUDADANO</t>
  </si>
  <si>
    <t>MEJORA REGULATORIA</t>
  </si>
  <si>
    <t>31111-0215</t>
  </si>
  <si>
    <t>DIRECCION DE DESARROLLO ECONOMICO</t>
  </si>
  <si>
    <r>
      <t>Obj.1-</t>
    </r>
    <r>
      <rPr>
        <sz val="11"/>
        <color indexed="53"/>
        <rFont val="Calibri"/>
        <family val="2"/>
      </rPr>
      <t xml:space="preserve"> </t>
    </r>
  </si>
  <si>
    <t>Fortalecer la mejora de los procedimientos y asegurar la correcta aplicación de los reglamentos de las dependencias municipales. (Mejora Regulatoria "Asuntos Ecónomicos")</t>
  </si>
  <si>
    <t>lograr la certificacion de Mejora regulatoria</t>
  </si>
  <si>
    <t>certificacion</t>
  </si>
  <si>
    <t>Sesionar 4 veces al año con el Consejo de mejora regulatoria</t>
  </si>
  <si>
    <t>sesiones</t>
  </si>
  <si>
    <t>DESEMPLEO</t>
  </si>
  <si>
    <t>GOBIERNO EDUCADO</t>
  </si>
  <si>
    <t>FORMACION LABORAL</t>
  </si>
  <si>
    <t>DIRECCION DE DESARRO ECONOMICO</t>
  </si>
  <si>
    <t>Apoyar a las empresas registrando sus vacantes para ser difundidas y facilitar el reclutamiento de candidatos para ocupar sus plazas vacantes</t>
  </si>
  <si>
    <t>Mantener actualizada la informacion de vacantes en empresas de la region de manera semanal</t>
  </si>
  <si>
    <t>actualizaciones</t>
  </si>
  <si>
    <t>Promover el empleo con la participacion de 20 empresas</t>
  </si>
  <si>
    <t>empresas</t>
  </si>
  <si>
    <t>Lograr profesionalizar a 10 personas para su incursion en el medio laboral</t>
  </si>
  <si>
    <t xml:space="preserve">personas </t>
  </si>
  <si>
    <t>Promover por medio de un evento los servicios  que ofrece el area de desarrollo economico</t>
  </si>
  <si>
    <t>evento</t>
  </si>
  <si>
    <t>ASUNTOS ECONOMICOS, COMERCIAL Y LABORAL EN GENERAL.</t>
  </si>
  <si>
    <t>DIMENSION ADMINISTRACIÓN PÚBLICA Y ESTADO DE DERECHO</t>
  </si>
  <si>
    <t>PROMOVER EL  DESARROLLO ECONOMICO DEL MUNICIPIO</t>
  </si>
  <si>
    <t>Obj.1-</t>
  </si>
  <si>
    <t>INCREMENTAR  EL NUMERO DE APOYOS PARA PROYECTOS PRODUCTIVOS Y MODERNIZACION DE EQUIPO DE EMPRESAS CON RELACION AL AÑO ANTERIOR</t>
  </si>
  <si>
    <t>INCREMENTAR EL IMPORTE DE GESTION DE FINANCIAMIENTOS EN 10% EN RELACION AL EJERCICIO ANTERIOR.</t>
  </si>
  <si>
    <t>Porcentaje</t>
  </si>
  <si>
    <t>INCREMENTAR EL NUMERO DE PERSONAS CAPACITADAS Y PROFESIONALIZADAS EN UN 5% CON RELACION AL EJERCICIO ANTERIOR</t>
  </si>
  <si>
    <t>INCREMENTAR EN UN 15% EL NUMERO DE APOYOS CON RELACION AL AÑO ANTERIOR.</t>
  </si>
  <si>
    <t>INCREMENTAR EN UN 10% EL NUMERO DE APOYOS A PROYECTOS PRODUCTIVOS CON RELACION AL AÑO ANTERIOR.</t>
  </si>
  <si>
    <t>INCREMENTAR EL 50% DE ATENCIÓN EMPRESARIAL</t>
  </si>
  <si>
    <t>TURISMO</t>
  </si>
  <si>
    <t>PROMOVER EL TURISMO DEL MUNICIPIO</t>
  </si>
  <si>
    <t>DIRECCIÓN DE TURISMO</t>
  </si>
  <si>
    <t>PROMOVER EL TURISMO EN BENEFICIO DE LOS CIUDADANOS</t>
  </si>
  <si>
    <t>GESTIONAR FINANCIAMIENTOS PARA SERVIDORES TURISTICOS EN UN 10% CON RESPECTO AL AÑO ANTERIOR</t>
  </si>
  <si>
    <t xml:space="preserve">DIFUSIÓN DEL MUNICIPIO POR MEDIO DE FOTOGRAFIAS Y VIDEOS DE BUENA CALIDAD EN REDES SOCIALES, TELEVISIÓN Y  MEDIOS IMPRESOS </t>
  </si>
  <si>
    <t>Material</t>
  </si>
  <si>
    <t>EVENTOS EN SEMANA DE LA IDENTIDAD, VISITAS Y PLATICAS GUIADAS DE LOS ATRACTIVOS DEL MUNICIPIO</t>
  </si>
  <si>
    <t>FORTALECER LA OCTAVA NOCHE COMO ATRACTIVO TURISTICO</t>
  </si>
  <si>
    <t xml:space="preserve">DESARROLLO URBANO </t>
  </si>
  <si>
    <t xml:space="preserve">DESARROLLO COMUNITARIO </t>
  </si>
  <si>
    <t>MEDIO AMBIENTE Y TERRITORIO</t>
  </si>
  <si>
    <t xml:space="preserve">DESARROLLO URBANO ORDENADO </t>
  </si>
  <si>
    <t>incrementar al 5% la regularizacion del uso de suelo de establecimientos comerciales en relacion a la base de datos de desarrollo economico.</t>
  </si>
  <si>
    <t>incrementar la regularizacion del uso de suelo de establecimientos comerciales</t>
  </si>
  <si>
    <t>1 proyecto de reglamento de desarrollo urbano</t>
  </si>
  <si>
    <t>cantidad</t>
  </si>
  <si>
    <t>50 actas de visita de inspeccion en relacion al padron de empresas</t>
  </si>
  <si>
    <t>incrementar en un 20% el numero de permisos otorgados con relacion al ejercicio anterior</t>
  </si>
  <si>
    <t>atender en un 100% el numero de solicitudes de permiso de construccion</t>
  </si>
  <si>
    <t>atender en un 100% el numero de solicitudes de alineamiento y numero oficial</t>
  </si>
  <si>
    <t xml:space="preserve">atender en un 100% el numero de solicitudes de permiso de division </t>
  </si>
  <si>
    <t>atender en un 100% el numero de solicitudes de permisos de fraccionamientos</t>
  </si>
  <si>
    <t>colocar 500 placas de nomenclatura de calles</t>
  </si>
  <si>
    <t>seguimiento a la gestion de 5 asentamientos</t>
  </si>
  <si>
    <t>3 asentamientos regularizados</t>
  </si>
  <si>
    <t>1 campaña anual de reforestacion</t>
  </si>
  <si>
    <t>6 Eventos de educacion ambiental</t>
  </si>
  <si>
    <t>M15</t>
  </si>
  <si>
    <t xml:space="preserve">1 Programa anual de difusion </t>
  </si>
  <si>
    <t xml:space="preserve">cantidad </t>
  </si>
  <si>
    <t>ESTRATEGIAS PARA EL DESARROLLO DEL MUNICIPIO.</t>
  </si>
  <si>
    <t xml:space="preserve">INFRAESTRUCTURA URBANA </t>
  </si>
  <si>
    <t>31111-419</t>
  </si>
  <si>
    <t xml:space="preserve">OBRAS NO RELEVANTES </t>
  </si>
  <si>
    <t>Contribuir a la infraestructura urbana mediannte la pavimentacion, construccion y rehabilitacion de red de agua, drenaje asi como la creacion de espacios de esparcimiento.</t>
  </si>
  <si>
    <t xml:space="preserve">Ampliacion al 10% de vialidades con relacion al año anterior. </t>
  </si>
  <si>
    <t>2 proyectos de vialidades contratados.</t>
  </si>
  <si>
    <t xml:space="preserve">proyecto </t>
  </si>
  <si>
    <t>Incrementar las redes de drenaje en un 10% en relacion al año anterior</t>
  </si>
  <si>
    <t>%</t>
  </si>
  <si>
    <t xml:space="preserve">Construccion  de la septima etapa del edificio de seguriadad publica </t>
  </si>
  <si>
    <t>contrato</t>
  </si>
  <si>
    <t>Atender  el 80% de las solicitudes de bacheo</t>
  </si>
  <si>
    <t xml:space="preserve">Rencarpetamiento de vialidades </t>
  </si>
  <si>
    <t>m2</t>
  </si>
  <si>
    <t>Atender 5 proyectos de electrificacion en zonas vulnerables</t>
  </si>
  <si>
    <t xml:space="preserve">obras </t>
  </si>
  <si>
    <t>Atender solicitudes de reparaciones de banquetas, guarniciones y obras menores</t>
  </si>
  <si>
    <t>Atender el 80% de solicitudes  para arreglo de caminos sin pavimiento</t>
  </si>
  <si>
    <t>Dar mantenimienton a 11 campo deportivos de terraceria</t>
  </si>
  <si>
    <t xml:space="preserve">campos deportivos </t>
  </si>
  <si>
    <t>SERVICIOS DE COMJUNICACIÓN Y MEDIOS</t>
  </si>
  <si>
    <t>EFICIENTAR LA TRANSPARENCIA Y LA RENDICIÓN DE CUENTAS</t>
  </si>
  <si>
    <t>PROGRAMA OPERATIVO COMUNICACIÓN SOCIAL</t>
  </si>
  <si>
    <r>
      <t xml:space="preserve">Obj.1-  </t>
    </r>
    <r>
      <rPr>
        <sz val="11"/>
        <rFont val="Calibri"/>
        <family val="2"/>
      </rPr>
      <t>Promover, difundir  e informar a la ciudadania las obras, acciones, eventos y programas de las dependencias y el H. Ayuntamiento.</t>
    </r>
  </si>
  <si>
    <t>Difundir  Eventos, Acciones, Acontecimientos y Programas de Gobierno entre los Medios de Comunicación Locales y Estatales, Aumentando la Frecuencia y el Impacto en un 20%  con Relación al Año Anterior</t>
  </si>
  <si>
    <t>Boletines</t>
  </si>
  <si>
    <t>Difundir  eventos, acciones, acontecimientos y programas de gobierno en radio aumentantando la frecuencia y el Impacto en un 20%  con relación al año anterior</t>
  </si>
  <si>
    <t>Spots</t>
  </si>
  <si>
    <t>Difundir  lonas, espectaculares y publicidad exterior los programas, eventos y acciones de las diferenetes dependencias del Gobierno Municipal.</t>
  </si>
  <si>
    <t xml:space="preserve">Impresiones </t>
  </si>
  <si>
    <t>Crear y difundir el medio impreso del Gobierno Municipal 2012 - 2015</t>
  </si>
  <si>
    <t>Realizar el evento del Informe de Gobierno 2015.</t>
  </si>
  <si>
    <t>Evento/Documento</t>
  </si>
  <si>
    <t>Coordinar la logística de todos los eventos del Gobierno Municipal a los que se convoque a esta dependencia.</t>
  </si>
  <si>
    <t>Difundir por medio de la página web oficial y redes sociales la información de las acciones y progamas del Gobierno</t>
  </si>
  <si>
    <t>Informes</t>
  </si>
  <si>
    <t xml:space="preserve">EDUCACION Y CIVISMO </t>
  </si>
  <si>
    <t xml:space="preserve">EDUCACION BASICA </t>
  </si>
  <si>
    <t>EDUCACION</t>
  </si>
  <si>
    <t>URIANGATO EDUCADO</t>
  </si>
  <si>
    <t>GESTIONAR LA MEJORA DE LOS SERVICIOS EN LAS ESCUELAS: SANITARIOS, ALUMBRADO, BARDAS PERIMETRALES, ACCESOS ETC.</t>
  </si>
  <si>
    <t>PROGRAMA ESCUELAS DE CALIDAD</t>
  </si>
  <si>
    <t xml:space="preserve">Obj.1-  </t>
  </si>
  <si>
    <t>Mejorara  la infraestructura y equipamiento de las escuelas de educacion basica</t>
  </si>
  <si>
    <t>M1.- Apoyar a 17 Instituciones en su infraestructura para mejorar los servicios de los estudiantes.</t>
  </si>
  <si>
    <t>Apoyar a 17 Instituciones en su infraestructura para mejorar los servicios de los estudiantes.</t>
  </si>
  <si>
    <t>Escuelas</t>
  </si>
  <si>
    <t>COLABOARAR CON LAS AUTORIDADES EDUCATIVAS PARTA DISMINUIR SUSTANCIALMENTE LA DESERCION ESCOLAR EN NIÑOS</t>
  </si>
  <si>
    <t>PROGRAMA ESTIMULOS A LA EDUCACION</t>
  </si>
  <si>
    <t>Apoyar la economia familiar</t>
  </si>
  <si>
    <t>M1.-</t>
  </si>
  <si>
    <t xml:space="preserve"> Cubrir el 100 % de las solicitudes anuales, que cumplan con los lineamientos</t>
  </si>
  <si>
    <t>EDUCACION SUPERIOR</t>
  </si>
  <si>
    <t>SUSTENTAR ATRAVEZ DE UN REGLAMENTO EL OTORGAMIENTO DE BECAS</t>
  </si>
  <si>
    <t>PROGRAMA BECA MUNICIPAL</t>
  </si>
  <si>
    <t>Contribuir para que los estudiantes continuen con sus estudios.</t>
  </si>
  <si>
    <t xml:space="preserve">M1.- </t>
  </si>
  <si>
    <t>Cubrir el 100 % de las solicitudes que nos presente la ciudadania conforme a los lineamientos</t>
  </si>
  <si>
    <t>OTROS SERVICIOS EDUCATIVOS</t>
  </si>
  <si>
    <t>MEJORAR LOS SERVICIOS EDUCATIVOS</t>
  </si>
  <si>
    <t>PROGRAMA ESCUELA DIGNA</t>
  </si>
  <si>
    <t>Mejorar la infraestructura de las instituciones educativas</t>
  </si>
  <si>
    <t>Cubrir el 100 % de las solicitudes que presenten los directores de las instituciones educativas.</t>
  </si>
  <si>
    <t>Incrementar el 5% de  apoyos para mejorar los servicios de las instituciones</t>
  </si>
  <si>
    <t>actividades</t>
  </si>
  <si>
    <t>CULTURA</t>
  </si>
  <si>
    <t xml:space="preserve">EDUCACION </t>
  </si>
  <si>
    <t>URIANGATO CULTURAL E HISTORICO</t>
  </si>
  <si>
    <t>PROMOVER EL APEGO A LAS HISTORIA DE URIANGATO</t>
  </si>
  <si>
    <t xml:space="preserve"> Conservar las tradiciones de nuestro pueblo</t>
  </si>
  <si>
    <t>Realizar desfiles</t>
  </si>
  <si>
    <t>Actividades</t>
  </si>
  <si>
    <t>Festejo del dia del maestro</t>
  </si>
  <si>
    <t>Semana de la Identidad</t>
  </si>
  <si>
    <t>OTROS SERVICIOS</t>
  </si>
  <si>
    <t>VINCULAR ACCIONES A FAVOR DE LA EDUCACION</t>
  </si>
  <si>
    <t>INFRAESTRUCTURA PARA EL DESARROLLO</t>
  </si>
  <si>
    <t>JUVENTUD</t>
  </si>
  <si>
    <t xml:space="preserve">Impulsar el desarrollo de la juventud </t>
  </si>
  <si>
    <t>Integrar a jovenes en situacion de calle a grupos proactivos</t>
  </si>
  <si>
    <t xml:space="preserve">ACCESO A LA INFORMACION PUBLICA GUBERNAMENTAL </t>
  </si>
  <si>
    <t>31111-0520</t>
  </si>
  <si>
    <t>ACCESO A LA INFORMACION PUBLICA</t>
  </si>
  <si>
    <t>Proporcionar al ciudaddano la informacion publica que requiera.</t>
  </si>
  <si>
    <t xml:space="preserve">Atencion al 80% a las solicitudes de informacion </t>
  </si>
  <si>
    <t xml:space="preserve">Atender solicitudes al 100% por medio del sistema infomex </t>
  </si>
  <si>
    <t>Mantener actualizado el apartado de transparencia en la pagina web</t>
  </si>
  <si>
    <t>pagina web</t>
  </si>
  <si>
    <t xml:space="preserve">Dar seguimiento a la agenda para el desarrollo municipal </t>
  </si>
  <si>
    <t>revisiones</t>
  </si>
  <si>
    <t>DESCRIPCIÓN DEOBJETIVOS Y METAS</t>
  </si>
  <si>
    <t>ALUMBRADO PÚBLICO</t>
  </si>
  <si>
    <t>2.2.1</t>
  </si>
  <si>
    <t>DESARROLLO HUMANO Y SOCIAL</t>
  </si>
  <si>
    <t>MANTENER EL ALUMBRADO EN BUEN ESTADO</t>
  </si>
  <si>
    <t>31111-621</t>
  </si>
  <si>
    <t>Obj.-1</t>
  </si>
  <si>
    <t xml:space="preserve">Ampliar y mejorar la iluminacion del municipio </t>
  </si>
  <si>
    <t>Incrementar el 10% de luminarias para la poblacion con relacion del año anterior</t>
  </si>
  <si>
    <t xml:space="preserve">porcentaje </t>
  </si>
  <si>
    <t>Instalar 30 puntos de luz en 3 colonias y una comunidad</t>
  </si>
  <si>
    <t>Adecuar el reglamento municipal  para utilizar tecnologia ahorradora de luz</t>
  </si>
  <si>
    <t>Instalar 400 luminarias en beneficio de 10,000 habitantes</t>
  </si>
  <si>
    <t>ORDENACION DE DESECHOS</t>
  </si>
  <si>
    <t>CONCIENTIZAR A LA CIUDADANIA EN EL MANEJO DE LOS DESECHOS</t>
  </si>
  <si>
    <t xml:space="preserve">                       3111-621</t>
  </si>
  <si>
    <t>SERVICIOS PÚBLICOS</t>
  </si>
  <si>
    <t xml:space="preserve">Obj.1-              </t>
  </si>
  <si>
    <t>Eficientizar el relleno sanitario y  la recoleccion de los desechos mediante la promocion de una cultura del manejo de la basura.</t>
  </si>
  <si>
    <t>Visitar el 50% de las escuelas del municipio</t>
  </si>
  <si>
    <t>Disminuir la recoleccion de desechos en un  20%  en relacion al año anterior</t>
  </si>
  <si>
    <t>toneladas</t>
  </si>
  <si>
    <t>Tratar la problemático de cubrir el relleno sanitario en un 60% en relacion con el año anterior</t>
  </si>
  <si>
    <t>Realizar el 100%  el monitoreo de los mantos acuiferos, lixiviados y biogas</t>
  </si>
  <si>
    <t>Dictamenes de laboratorio</t>
  </si>
  <si>
    <t>SERVICIOS COMUNALES</t>
  </si>
  <si>
    <t>URIANGATO SALUDABLE</t>
  </si>
  <si>
    <t>EFICIENTIZAR EL USO DEL RASTRO MUNICIPAL</t>
  </si>
  <si>
    <t>31111- 621</t>
  </si>
  <si>
    <t>Elevar las medidas de higiene para el sacrificio.</t>
  </si>
  <si>
    <t>Atender las observaciones de salubridad</t>
  </si>
  <si>
    <t>observaciones</t>
  </si>
  <si>
    <t>Atender el  100% de los sacrificios de manera eficiente</t>
  </si>
  <si>
    <t>sacrificios</t>
  </si>
  <si>
    <t xml:space="preserve">Establecer un programa de mantenimiento de la maquinaria para su optimo funcionamiento </t>
  </si>
  <si>
    <t xml:space="preserve">programa </t>
  </si>
  <si>
    <t>ADMINISTRACION DEL AGUA</t>
  </si>
  <si>
    <t>URIANGATO COMPETITIVO Y SUSTENTABL</t>
  </si>
  <si>
    <t>PROMOVER EL USO DE AGUA TRATADA</t>
  </si>
  <si>
    <t>Promover ante las instituciones el uso de agua tratada para el riego  de areas verdes y usos industriales</t>
  </si>
  <si>
    <t>Abastecer las instituciones educativas al 100% para el riego de las areas verdes</t>
  </si>
  <si>
    <t>bitacoras</t>
  </si>
  <si>
    <t>Mantener el riego constante en la area verdes del  municipios</t>
  </si>
  <si>
    <t>bitacoras de servicio</t>
  </si>
  <si>
    <t>PROTECCION DE LA DIVERSIDAD BIOLOGICA Y DEL PAISAJE</t>
  </si>
  <si>
    <t>MEJORAR EL MANTENIMIENTO DE LAS AREAS VERDES</t>
  </si>
  <si>
    <t>Realizar las mejoras necesarias para dar una mejor imagen al municipio</t>
  </si>
  <si>
    <t>Mantener en buen estado el 100% los jardines de los principales bulevares del municipio</t>
  </si>
  <si>
    <t>Mantener al 100%  en buenas condiciones los jardines y plazas del municipio</t>
  </si>
  <si>
    <t>MEJORAR LOS SERVICIOS EN EL PANTEON MUNICIPAL</t>
  </si>
  <si>
    <t xml:space="preserve">Ofrecer a la ciudadania un servicio eficiente y de calidad. </t>
  </si>
  <si>
    <t xml:space="preserve">Levantamiento y actualizacion de gavetas y espacios </t>
  </si>
  <si>
    <t xml:space="preserve">inventario </t>
  </si>
  <si>
    <t>Cumplir con el reglamentos de salubridad</t>
  </si>
  <si>
    <t>acuerdo con jurisdiccion sanitaria</t>
  </si>
  <si>
    <t>Realizar la construcciòn de lotes solicitados</t>
  </si>
  <si>
    <t>Padrón</t>
  </si>
  <si>
    <t>XXXXX</t>
  </si>
  <si>
    <t>4.2</t>
  </si>
  <si>
    <t>URIANGATO SEGURO</t>
  </si>
  <si>
    <t>SEGURIDAD Y BIENESTAR SOCIAL EN EL MUNICIPIO</t>
  </si>
  <si>
    <t>DIRECCION DE SEGURIDAD PÚBLICA MUNICIPAL</t>
  </si>
  <si>
    <t xml:space="preserve">Obj 1.- </t>
  </si>
  <si>
    <t>Manejar eficientemente la acción y reacción operativa.</t>
  </si>
  <si>
    <t>Establecer medidas para reducir en un 50% el problema de vandalismo en las colonias conflictivas del Municipio tales como el Plan de Ayala, La Joya, Lázaro Cárdenas, El Cuitzillo y Las Misiones.</t>
  </si>
  <si>
    <t>Personal</t>
  </si>
  <si>
    <t>Reducir los robos en un 10%  con relacion al año anterior mediante la implementacion de operativos diarios</t>
  </si>
  <si>
    <t>Imponer las sanciones administrativas a las personas flagantes por bebidas alcoholicas y riñas callejeras.</t>
  </si>
  <si>
    <t>Multas</t>
  </si>
  <si>
    <t>Mantener la seguridad en eventos masivos.</t>
  </si>
  <si>
    <t>eventos masivos</t>
  </si>
  <si>
    <t>Obj 2.-</t>
  </si>
  <si>
    <t xml:space="preserve"> Mejorar la eficacia y agilidad administrativa.</t>
  </si>
  <si>
    <t>Atender al 100% los convenios con la region V y con las Fuerzas de  Seguridad Pública del Estado de Guanajuato, mediante la implementacion de operativos</t>
  </si>
  <si>
    <t>Cumplir al 100%  el plan anual de trabajo</t>
  </si>
  <si>
    <t>Plan anual</t>
  </si>
  <si>
    <t xml:space="preserve">Obj 3.- </t>
  </si>
  <si>
    <t>Fortalecer y promover medidas de prevencion del delito</t>
  </si>
  <si>
    <t xml:space="preserve">Promoveer mediante platicas la cultura de la denuncia ciudadana  en colonias conflictivas </t>
  </si>
  <si>
    <t>Platicas</t>
  </si>
  <si>
    <t>Difundir a los jovenes las medidas de seguridad y sanciones administrativas del bando de policia.</t>
  </si>
  <si>
    <t>Obj 4.-</t>
  </si>
  <si>
    <t xml:space="preserve">Contar con personal capacitado y equipado </t>
  </si>
  <si>
    <t>Capacitar al 10% de los elementos de la corporacion en el manejo de armas de fuego automaticas y semiautomaticas.</t>
  </si>
  <si>
    <t>elementos</t>
  </si>
  <si>
    <t>iImprementar un programa de deteccion de necesidades de equipamiento.</t>
  </si>
  <si>
    <t xml:space="preserve">TRANSITO Y TRANSPORTE </t>
  </si>
  <si>
    <t>TRANSPORTE POR CARRETERA</t>
  </si>
  <si>
    <t>MOVILIDAD REGLAMENTADA Y AGIL</t>
  </si>
  <si>
    <t>DIRECCION DE TRANSITO Y TRANSPORTE</t>
  </si>
  <si>
    <t xml:space="preserve">Promover y aplicar el reglamento de transito para mejorar la movilidad vial </t>
  </si>
  <si>
    <t>Disminuir accidentes viales en 10% con relacion al año anterior.</t>
  </si>
  <si>
    <t>accidentes</t>
  </si>
  <si>
    <t>xxx</t>
  </si>
  <si>
    <t>Incrementar el numero de operativos de verificacion documental.</t>
  </si>
  <si>
    <t xml:space="preserve">operativos </t>
  </si>
  <si>
    <t xml:space="preserve">Revision del 80% de la revista mecanica del total del transporte publico  </t>
  </si>
  <si>
    <t xml:space="preserve">transporte </t>
  </si>
  <si>
    <t>Mantenimiento de semaforizacion y señaletica al primer cuadro de la ciudad y sus boulevares.</t>
  </si>
  <si>
    <t>calles/blvr</t>
  </si>
  <si>
    <t>Obj.-2</t>
  </si>
  <si>
    <t>Promover la cultura vial en la poblacion escolar y poblacion en  general.</t>
  </si>
  <si>
    <t>Realizar platicas en planteles educativos y padres de familia.</t>
  </si>
  <si>
    <t xml:space="preserve">platicas </t>
  </si>
  <si>
    <t>Dignificar la presencia de la autoridad vial mediante cursos de servicio y liderazgo</t>
  </si>
  <si>
    <t>cursos</t>
  </si>
  <si>
    <t>MANEJO EFICIENTE DE ACCION Y REACCION OPERATIVA (seguridad publica)</t>
  </si>
  <si>
    <t>MEDIDAS DE SEGURIDAD EN MATERIA DE PROTECCION CIVIL</t>
  </si>
  <si>
    <t xml:space="preserve">Obj1: </t>
  </si>
  <si>
    <t>Promover y atender  las medidas de seguridad en materia de proteccion civil</t>
  </si>
  <si>
    <t xml:space="preserve">M1: </t>
  </si>
  <si>
    <t>Atender las solicitudes al 100% de los accidentes reportados</t>
  </si>
  <si>
    <t>Accidentes</t>
  </si>
  <si>
    <t xml:space="preserve">M2: </t>
  </si>
  <si>
    <t>Atender las solicitudes al 100% los incendios reportados</t>
  </si>
  <si>
    <t>Incendios</t>
  </si>
  <si>
    <t xml:space="preserve">M3: </t>
  </si>
  <si>
    <t>Atender las solicitudes al 100% los eventos de desastres naturales</t>
  </si>
  <si>
    <t xml:space="preserve">M4: </t>
  </si>
  <si>
    <t xml:space="preserve">Verificar que los comercios  cuenten con medidas preventivas de proteccion civil </t>
  </si>
  <si>
    <t>establecimientos</t>
  </si>
  <si>
    <t xml:space="preserve">M5: </t>
  </si>
  <si>
    <t>Mantener la limpieza y desasolve del canal de aguas residuales</t>
  </si>
  <si>
    <t>Limpieza y desasolve</t>
  </si>
  <si>
    <t xml:space="preserve">M6: </t>
  </si>
  <si>
    <t>Capacitar al personal en temas de prevencion de siniestros</t>
  </si>
  <si>
    <t xml:space="preserve">M7: </t>
  </si>
  <si>
    <t>Apoyar  en los eventos masivos del municipio</t>
  </si>
  <si>
    <t>OTROS ASUNTOS DE ORDEN PUBLICO Y SEURIDAD</t>
  </si>
  <si>
    <t>ATENCION Y PREVENCION DE RIESGOS</t>
  </si>
  <si>
    <t xml:space="preserve">Atender y canalizar llamadas de emergencia                                             </t>
  </si>
  <si>
    <t>Atencion al 100% de las llamadas recibidas</t>
  </si>
  <si>
    <t>Mejorar la  atencion de respuesta al ciudadano</t>
  </si>
  <si>
    <t>seguimiento de solicitud</t>
  </si>
  <si>
    <t>disminuir el tiempo de respuesta a 3 min</t>
  </si>
  <si>
    <t>tiempo de resp</t>
  </si>
  <si>
    <t>3min</t>
  </si>
  <si>
    <t>1.3.9</t>
  </si>
  <si>
    <t>GOBIERNO. Coordinación de la Política de Gobierno</t>
  </si>
  <si>
    <t>Administración Pública y Buen Gobierno.</t>
  </si>
  <si>
    <t>PROGRAMA MUNICIPAL PARA LA IGUALDAD ENTRE MUJERES Y HOMBRES URINGATENSES</t>
  </si>
  <si>
    <t>Institucionalizar la política pública transversal con perspectiva de género</t>
  </si>
  <si>
    <t>Promover en la administración pública la incorporación de la perspectiva de género</t>
  </si>
  <si>
    <t>Capacitar para el cumplimiento de la Norma Mexicana NMX-R-025-SCFI-2012 para la igualdad laboral entre mujeres y hombres</t>
  </si>
  <si>
    <t>Personas Capacitadas</t>
  </si>
  <si>
    <t>CERTIFICAR A 5 DEPENDENCIAS EN  la Norma Mexicana NMX-R-025-SCFI-2012 para la igualdad laboral entre mujeres y hombres</t>
  </si>
  <si>
    <t>Dependencias</t>
  </si>
  <si>
    <t>DESARROLLO SOCIAL. Otros asuntos sociales</t>
  </si>
  <si>
    <t>1,2,4,3</t>
  </si>
  <si>
    <t>URIANGATO EDUCADO, URIANGATO SALUDABLE, SEGURO, COMPETITIVO Y SUSTENTABLE</t>
  </si>
  <si>
    <t>Disminuir la brecha de desigualdad entre Mujeres y hombres Uriangatenses</t>
  </si>
  <si>
    <t>Capacitar, asesorar, orientar y apoyar a las mujeres del Municipio para mejorar su condición social en un marco de igualdad sustantiva.</t>
  </si>
  <si>
    <t>Promover el acceso de las mujeres a una vida libre de violencia</t>
  </si>
  <si>
    <t xml:space="preserve">Formular, instrumentar y conducir políticas públicas desde la perspectiva de género para prevenir, atender, sancionar y erradicar la violencia contra las mujeres; </t>
  </si>
  <si>
    <r>
      <t>Obj.4-</t>
    </r>
    <r>
      <rPr>
        <sz val="11"/>
        <rFont val="Calibri"/>
        <family val="2"/>
      </rPr>
      <t xml:space="preserve"> </t>
    </r>
  </si>
  <si>
    <t xml:space="preserve">Promover la participación de las mujeres en la toma de decisiones y en la adquisición de destrezas que les permitan desplegar su potencial y liderazgo. </t>
  </si>
  <si>
    <t>Promover el liderazgo y participacion de las mujeres en diferentes ámbitos de la vida social, pública y política</t>
  </si>
  <si>
    <t>Promover acciones de capacitación para impulsar la economía de las mujeres</t>
  </si>
  <si>
    <t xml:space="preserve">                                                                                            </t>
  </si>
  <si>
    <t xml:space="preserve">      </t>
  </si>
  <si>
    <t>POSPRE</t>
  </si>
  <si>
    <t>CEGE</t>
  </si>
  <si>
    <t>PROGRAMA</t>
  </si>
  <si>
    <t>FONDO DE INFRAESTRUCTURA SOCIAL MUNICIPAL 2014</t>
  </si>
  <si>
    <t>FONDO DE FORTALECIMIENTO SOCIAL MUNICIPAL 2014</t>
  </si>
  <si>
    <t>DEUDA PUBLICA</t>
  </si>
  <si>
    <t>AMORTIZACION DE LA DEUDA INTERNA CON ISTITUCIONES DE CREDITO</t>
  </si>
  <si>
    <t>INTERESES DE LA DEUDA INTERNA CON INSTITUCIONES DE CREDITO</t>
  </si>
  <si>
    <t>SERVICIOS PERSONALES</t>
  </si>
  <si>
    <t>SUELDO BASE 066</t>
  </si>
  <si>
    <t>SUELDO BASE PROTECCION CIVIL</t>
  </si>
  <si>
    <t>SUELDO BASE SEGURIDAD PUBLICA</t>
  </si>
  <si>
    <t>GRATIFICACION DE FIN DE AÑO 066</t>
  </si>
  <si>
    <t>GRATIFICACION DE FIN DE AÑO PC</t>
  </si>
  <si>
    <t>GRATIFICACION DE FIN DE AÑO SP</t>
  </si>
  <si>
    <t>SERVICIOS BASICOS</t>
  </si>
  <si>
    <t>ALUMBRADO PUBLICO</t>
  </si>
  <si>
    <t xml:space="preserve">SERVICIOS FINANCIEROS BANCARIOS Y COMERCIALES </t>
  </si>
  <si>
    <t xml:space="preserve">SERVICIOS FINANCIEROS Y BANCARIOS </t>
  </si>
  <si>
    <t>PRESUPUESTO</t>
  </si>
  <si>
    <t>P2142</t>
  </si>
  <si>
    <t>P4171</t>
  </si>
  <si>
    <t>P3169</t>
  </si>
  <si>
    <t>P2133</t>
  </si>
  <si>
    <t>P5201</t>
  </si>
  <si>
    <t>PROGRAMA MEJOR ATENCIÓN Y SERVICIOS</t>
  </si>
  <si>
    <t>PRESUPUESTO DE EGRESOS</t>
  </si>
  <si>
    <t>UNIDAD RESPONSABLE</t>
  </si>
  <si>
    <t>DESCRIPCION</t>
  </si>
  <si>
    <t>HONORABLE AYUNTAMIENTO</t>
  </si>
  <si>
    <t>TOTAL AYUNTAMIENTO</t>
  </si>
  <si>
    <t>51</t>
  </si>
  <si>
    <t>TOTAL ADMINISTRACION MUNICIPAL</t>
  </si>
  <si>
    <t>52</t>
  </si>
  <si>
    <t>DIRECCION DE DESARROLLO SOCIALY RURAL/ECONOMICO</t>
  </si>
  <si>
    <t>DIRECCION DE DESARROLLO SOCIAL</t>
  </si>
  <si>
    <t>DIRECCION DE DESARROLLO RURAL</t>
  </si>
  <si>
    <t>TOTAL DESARROLLO SOCIAL Y RURAL</t>
  </si>
  <si>
    <t>53</t>
  </si>
  <si>
    <t>54</t>
  </si>
  <si>
    <t>55</t>
  </si>
  <si>
    <t xml:space="preserve">COMUNICACIÓN SOCIAL  </t>
  </si>
  <si>
    <t>56</t>
  </si>
  <si>
    <t>57</t>
  </si>
  <si>
    <t>DIRECCION DE SEGURIDAD PUBLICA, VIALIDAD Y TRANSPORTE</t>
  </si>
  <si>
    <t>TOTAL SEGURIDAD PUBLICA, VIALIDAD Y TRANSPORTE</t>
  </si>
  <si>
    <t>58</t>
  </si>
  <si>
    <t>SUBSIDIOS, DEUDA Y ORGANISMOS VARIOS</t>
  </si>
  <si>
    <t>C252</t>
  </si>
  <si>
    <t>SUBSIDIO CASA DE LA CULTURA</t>
  </si>
  <si>
    <t>C253</t>
  </si>
  <si>
    <t>SUBSIDIO DIF MUNICIPAL</t>
  </si>
  <si>
    <t>C254</t>
  </si>
  <si>
    <t>SUBSIDIO COMISION MPAL. DEL DEPORTE</t>
  </si>
  <si>
    <t>C255</t>
  </si>
  <si>
    <t>SUBSIDIO SMAPAU</t>
  </si>
  <si>
    <t>TOTAL SUBSIDIOS, DEUDA Y ORGANISMOS VARIOS</t>
  </si>
  <si>
    <t>TOTAL DE EGRESOS CORRIENTE</t>
  </si>
  <si>
    <t>EJERCICIO 2012</t>
  </si>
  <si>
    <t>59</t>
  </si>
  <si>
    <t>60</t>
  </si>
  <si>
    <t>PROGRAMAS VARIOS 2012</t>
  </si>
  <si>
    <t>C514</t>
  </si>
  <si>
    <t>P2141</t>
  </si>
  <si>
    <t>PROGRAMA FAIM</t>
  </si>
  <si>
    <t>P2131</t>
  </si>
  <si>
    <t>PROGRAMA HABITAT</t>
  </si>
  <si>
    <t>P2149</t>
  </si>
  <si>
    <t>PROGRAMA APOYOS AL CAMPO</t>
  </si>
  <si>
    <t>P2132</t>
  </si>
  <si>
    <t xml:space="preserve">PROGRAMA MIGRANTES </t>
  </si>
  <si>
    <t>PROGRAMA BORDERIAS</t>
  </si>
  <si>
    <t>P2143</t>
  </si>
  <si>
    <t>PROGRAMA MUNICIPALIZACIÓN</t>
  </si>
  <si>
    <t>P2144</t>
  </si>
  <si>
    <t>PROGRAMA INSUMOS AGRICOLAS</t>
  </si>
  <si>
    <t>PROGRAMA PISO FIRME</t>
  </si>
  <si>
    <t>P2146</t>
  </si>
  <si>
    <t>PROGRAMA TECHO DIGNO</t>
  </si>
  <si>
    <t>P2147</t>
  </si>
  <si>
    <t>PROGRAMA ADRENEL</t>
  </si>
  <si>
    <t>PROGRAMA CEDAF</t>
  </si>
  <si>
    <t>P4172</t>
  </si>
  <si>
    <t>PROGRAMA MI CASA DIFERENTE</t>
  </si>
  <si>
    <t>PROGRAMA FOAM</t>
  </si>
  <si>
    <t>PROGRAMA ESPACIOS PÚBLICOS</t>
  </si>
  <si>
    <t>P2145</t>
  </si>
  <si>
    <t>P4176</t>
  </si>
  <si>
    <t>PROGRAMA FOPEDEM</t>
  </si>
  <si>
    <t>P4177</t>
  </si>
  <si>
    <t>PROGRAMA DESARROLLO DE ZONAS PRIORITARIAS</t>
  </si>
  <si>
    <t>P4174</t>
  </si>
  <si>
    <t>PROGRAMA PAVIMENTACION DE CALLES</t>
  </si>
  <si>
    <t>P4173</t>
  </si>
  <si>
    <t>PROGRAMA FOPAM</t>
  </si>
  <si>
    <t>P3161</t>
  </si>
  <si>
    <t xml:space="preserve">PROGRAMA FOAM </t>
  </si>
  <si>
    <t>P4179</t>
  </si>
  <si>
    <t xml:space="preserve">PROGRAMA FOPAM </t>
  </si>
  <si>
    <t>TOTAL PROGRAMAS VARIOS 2010</t>
  </si>
  <si>
    <t xml:space="preserve">TOTAL DE EGRESOS RAMO 33 </t>
  </si>
  <si>
    <t>PRESUPUESTO INGRESOS-EGRESOS</t>
  </si>
  <si>
    <t>RUBRO</t>
  </si>
  <si>
    <t>I</t>
  </si>
  <si>
    <t>IMPUESTOS</t>
  </si>
  <si>
    <t>VI</t>
  </si>
  <si>
    <t>DERECHOS</t>
  </si>
  <si>
    <t>III</t>
  </si>
  <si>
    <t>CONTRIBUCIONES DE MEJORA</t>
  </si>
  <si>
    <t>V</t>
  </si>
  <si>
    <t>PRODUCTOS</t>
  </si>
  <si>
    <t>APROVECHAMIENTOS DE TIPO CORRIENTE</t>
  </si>
  <si>
    <t>VIII</t>
  </si>
  <si>
    <t>AHORRO 2010</t>
  </si>
  <si>
    <t>ESTIMULOS FISCALES 2011</t>
  </si>
  <si>
    <t>PARTICIPACIONES Y APORTACIONES</t>
  </si>
  <si>
    <t>APROVECHAMIENTOS FISM 2014</t>
  </si>
  <si>
    <t>APROVECHAMIENTOS FFM 2014</t>
  </si>
  <si>
    <t>REMANENTE DE CONVENIO FEDERAL</t>
  </si>
  <si>
    <t>GRAN TOTAL DE INGRESOS CORRIENTE Y RAMO 33</t>
  </si>
  <si>
    <t>A100</t>
  </si>
  <si>
    <t>C100</t>
  </si>
  <si>
    <t>C200</t>
  </si>
  <si>
    <t>DIRECCION DE DESARROLLO SOCIAL Y RURAL</t>
  </si>
  <si>
    <t>C300</t>
  </si>
  <si>
    <t>DIRECCION DESARROLLO URBANO, ECOLOGIA Y PLANEACION</t>
  </si>
  <si>
    <t>C400</t>
  </si>
  <si>
    <t>C500</t>
  </si>
  <si>
    <t>C600</t>
  </si>
  <si>
    <t>C700</t>
  </si>
  <si>
    <t>C800</t>
  </si>
  <si>
    <t>CORDINACIÓN MUNICIPAL  DE ATENCIÓN PARA LA MUJER</t>
  </si>
  <si>
    <t>SUBSIDIO, DEUDA Y ORGANISMOS VARIOS</t>
  </si>
  <si>
    <t>REMANENTES F.I.S.M. 2010</t>
  </si>
  <si>
    <t>REMANENTES F.F.M. 2010</t>
  </si>
  <si>
    <t>REMANENTES F.I.S.M. EJERCICIOS ANTERIORES</t>
  </si>
  <si>
    <t>REMANENTES F.F.M.  EJERCICIOS ANTERIORES</t>
  </si>
  <si>
    <t>GRAN TOTAL DE EGRESOS CORRIENTE Y RAMO 33</t>
  </si>
  <si>
    <t xml:space="preserve">PRESUPUESTO DE </t>
  </si>
  <si>
    <t>INGRESOS Y EGRESOS</t>
  </si>
  <si>
    <t>EJERCICIO 2015</t>
  </si>
  <si>
    <t>CUENTA SAP</t>
  </si>
  <si>
    <t>DENOMINACIÓN DE ACUERDO A LA LEY DE INGRESOS 2015 y del CRI del CONAC</t>
  </si>
  <si>
    <t>AMPLIACIÓN</t>
  </si>
  <si>
    <t>REDUCCIÓN</t>
  </si>
  <si>
    <t>FONDO</t>
  </si>
  <si>
    <t>A. FUNCIONAL</t>
  </si>
  <si>
    <t>120101</t>
  </si>
  <si>
    <t>PREDIAL</t>
  </si>
  <si>
    <t>120201</t>
  </si>
  <si>
    <t>TRASLACION DE DOMINIO</t>
  </si>
  <si>
    <t>120301</t>
  </si>
  <si>
    <t>DIVISION Y LOTIFICACION</t>
  </si>
  <si>
    <t>120401</t>
  </si>
  <si>
    <t>FRACCIONAMIENTOS</t>
  </si>
  <si>
    <t>JUEGOS Y APUESTAS</t>
  </si>
  <si>
    <t>DIVERSIONES Y ESPECTACULOS PUBLICOS</t>
  </si>
  <si>
    <t>RIFAS, SORTEOS, LOTERIAS Y CONCURSOS</t>
  </si>
  <si>
    <t>EXPLOTACION DE BANCOS DE MATERIALES</t>
  </si>
  <si>
    <t>310101</t>
  </si>
  <si>
    <t>EJEC. DE OBRA PÚBLIC</t>
  </si>
  <si>
    <t>SERVICIO DE LIMPIA</t>
  </si>
  <si>
    <t>SERVICIOS DE PANTEON MUNICIPAL</t>
  </si>
  <si>
    <t>SERVICIOS DE TRANSPORTE PUBLICO</t>
  </si>
  <si>
    <t>SERVICIOS DE TRANSITO Y  VIALIDAD</t>
  </si>
  <si>
    <t>SERVICIOS DE PROTECCION CIVIL</t>
  </si>
  <si>
    <t>CONSTRUCCIONES Y URBANIZACIONES</t>
  </si>
  <si>
    <t>30% SOBRE AVALUOS FISCALES</t>
  </si>
  <si>
    <t>SERVICIOS CATASTRALES</t>
  </si>
  <si>
    <t>CONSTANCIAS Y CERTIFICACIONES</t>
  </si>
  <si>
    <t>SERVICIOS EN MATERIA DE ACCESO A LA INFORMACION</t>
  </si>
  <si>
    <t>PERMISOS EVENTUALES DE ALCOHOLES</t>
  </si>
  <si>
    <t xml:space="preserve">LICENCIAS DE ANUNCIOS </t>
  </si>
  <si>
    <t>SERVICIOS DE RASTRO MUNICIPAL</t>
  </si>
  <si>
    <t>SERVICIOS EN MATERIA ECOLOGICA</t>
  </si>
  <si>
    <t>DERECHOS DE ALUMBRADO PUBLICO</t>
  </si>
  <si>
    <t>510101</t>
  </si>
  <si>
    <t>ALMACENAJE O GUARDA DE BIENES</t>
  </si>
  <si>
    <t>510102</t>
  </si>
  <si>
    <t>OCUPACION Y APROVECHAMIENTO VIA PUBLICA</t>
  </si>
  <si>
    <t>510103</t>
  </si>
  <si>
    <t>EXPLOTACION O USO DE BIENES MUEBLES E INMUEBLES</t>
  </si>
  <si>
    <t>510104</t>
  </si>
  <si>
    <t xml:space="preserve">ARRENDAMIENTO DE BIENES INMUEBLES </t>
  </si>
  <si>
    <t>510105</t>
  </si>
  <si>
    <t>ENAJENACION DE FORMAS VALORADAS</t>
  </si>
  <si>
    <t>510106</t>
  </si>
  <si>
    <t>INTERESES DE CAPITAL</t>
  </si>
  <si>
    <t>APROVECHAMIENTOS</t>
  </si>
  <si>
    <t>RECARGOS</t>
  </si>
  <si>
    <t>REZAGOS</t>
  </si>
  <si>
    <t>GASTOS DE EJECUCION</t>
  </si>
  <si>
    <t>MULTAS</t>
  </si>
  <si>
    <t>REINTEGROS</t>
  </si>
  <si>
    <t>DONATIVOS</t>
  </si>
  <si>
    <t>OTROS APROVECHAMIENTOS</t>
  </si>
  <si>
    <t>PARTICIPACIONES</t>
  </si>
  <si>
    <t>810101</t>
  </si>
  <si>
    <t>FONDO GENERAL</t>
  </si>
  <si>
    <t>810102</t>
  </si>
  <si>
    <t>FONDO DE FOMENTO MUNICIPAL</t>
  </si>
  <si>
    <t>IMPUESTO SOBRE AUTOMOVILES NUEVOS</t>
  </si>
  <si>
    <t>ISTUV</t>
  </si>
  <si>
    <t>DERECHO POR LICENCIAS DE ALCOHOLES</t>
  </si>
  <si>
    <t>FONDO DE FISCALIZACION</t>
  </si>
  <si>
    <t>IEPS DE GASOLINA Y DIESEL</t>
  </si>
  <si>
    <t>IEPS</t>
  </si>
  <si>
    <t>APROVECHAMIENTOS F.I.S.M.</t>
  </si>
  <si>
    <t>FONDO DE INFRAESTRUCTURA SOCIAL MUNICIPAL</t>
  </si>
  <si>
    <t>APROVECHAMIENTOS F.F.M.</t>
  </si>
  <si>
    <t>FONDO DE FORTALECIMIENTO MUNICIPAL</t>
  </si>
  <si>
    <t>FISCALIZACION DE ALCOHOLES Y DEL COMERCIO</t>
  </si>
  <si>
    <t>PENSIONADOS</t>
  </si>
  <si>
    <t>4234</t>
  </si>
  <si>
    <t>31120-8101</t>
  </si>
  <si>
    <t>31111-8401</t>
  </si>
  <si>
    <t>31111-8201</t>
  </si>
  <si>
    <t>31111-8301</t>
  </si>
  <si>
    <t>TRANSFERENCIAS, ASIGNACIONES, SUBSIDIOS Y OTRAS AYUDAS SMAPAU</t>
  </si>
  <si>
    <t>TRANSFERENCIAS, ASIGNACIONES, SUBSIDIOS Y OTRAS AYUDAS CASA DE LA CULTURA</t>
  </si>
  <si>
    <t>TRANSFERENCIAS, ASIGNACIONES, SUBSIDIOS Y OTRAS AYUDAS DIF MUNICIPAL</t>
  </si>
  <si>
    <t>TRANSFERENCIAS, ASIGNACIONES, SUBSIDIOS Y OTRAS AYUDAS COMUDAJ</t>
  </si>
  <si>
    <t>GASTOS RELACIONADOS CON ACT. CULTURALES, DEPORTIVAS Y AYUDAS (FIJOS)</t>
  </si>
  <si>
    <t>GASTOS RELACIONADOS CON ACT. CULTURALES, DEPORTIVAS Y AYUDAS (APOYOS)</t>
  </si>
  <si>
    <t>COMPENSACIONES POR SERVICIOS</t>
  </si>
  <si>
    <t>SUBSIDIOS</t>
  </si>
  <si>
    <t>COMPENSACION DELEGADOS</t>
  </si>
  <si>
    <t>1331</t>
  </si>
  <si>
    <t>|</t>
  </si>
  <si>
    <t>1441</t>
  </si>
  <si>
    <t>FONDO DE INFRAESTRUCTURA SOCIAL MUNICIPAL 2015</t>
  </si>
  <si>
    <t>FONDO DE FORTALECIMIENTO SOCIAL MUNICIPAL 2015</t>
  </si>
  <si>
    <t>3111-C725</t>
  </si>
  <si>
    <t>REPARACION Y MATTO EQ DE DEFENSA Y SEGURIDAD</t>
  </si>
  <si>
    <t>SEGURIDAD PUBLICA</t>
  </si>
  <si>
    <t xml:space="preserve">MATERIAL DE SEGURIDAD PUBLICA </t>
  </si>
  <si>
    <t xml:space="preserve">ALUMBRADO PUBLICO </t>
  </si>
  <si>
    <t>AYUDAS SOCIALES A INSTITUCIONES DE ENSEÑANZA (PEC)</t>
  </si>
  <si>
    <t xml:space="preserve">PROGRAMA ESCUELA DIGNA </t>
  </si>
  <si>
    <t>ESTIMULOS A LA EDUCACION</t>
  </si>
  <si>
    <t>51507</t>
  </si>
  <si>
    <t>RELLENO SANITARIO</t>
  </si>
  <si>
    <t>PANTEON</t>
  </si>
  <si>
    <t xml:space="preserve">PARQUES Y JARDINES </t>
  </si>
  <si>
    <t>RASTRO</t>
  </si>
  <si>
    <t>AGUA TRATADAS(PIPAS)</t>
  </si>
  <si>
    <t>DIRECCION DE ATENCION PARA LAS MUJERES</t>
  </si>
  <si>
    <t>DICIEMBRE 2014.</t>
  </si>
  <si>
    <t xml:space="preserve">MUNICIPIO DE URIANGATO, GTO. </t>
  </si>
  <si>
    <t xml:space="preserve">NOMBRE DEPENDENCIA </t>
  </si>
  <si>
    <t>TOTAL ANUAL</t>
  </si>
  <si>
    <t>OBRAS 2014-2015</t>
  </si>
  <si>
    <t>CAMINO JUAN PABLO II 5TA ETAPA</t>
  </si>
  <si>
    <t>51403</t>
  </si>
  <si>
    <t>31111-C419</t>
  </si>
  <si>
    <t>1RA ETAPA ZONA ECOTURISTICA EN UNIDAD DEPORTIVA 2</t>
  </si>
  <si>
    <t xml:space="preserve">CENTRO RECRTEATIVO CHARANDARO </t>
  </si>
  <si>
    <t>61402</t>
  </si>
  <si>
    <t>TOTAL PROGRAMA DE OBRAS</t>
  </si>
  <si>
    <t>COLOCACION DE PAPELERAS (FOAM)</t>
  </si>
  <si>
    <t>TOTAL COLOCACION DE PAPELERAS (FOAM)</t>
  </si>
  <si>
    <t>2471</t>
  </si>
  <si>
    <t>K0002</t>
  </si>
  <si>
    <t>E15.041.K0002</t>
  </si>
  <si>
    <t>REMANENTES CONVENIOS FEDERAL 2014</t>
  </si>
  <si>
    <t>REMANENTES CONVENIOS ESTATALES 2014</t>
  </si>
  <si>
    <t>INGRESOS CUENTA CORRIENTE  2015</t>
  </si>
  <si>
    <t>TOTAL INGRESOS CUENTA CORRIENTE Y RAMOS</t>
  </si>
  <si>
    <t>REMANENTE CUENTA PUBLICA 2014</t>
  </si>
  <si>
    <t xml:space="preserve">INGRESOS RAMOS </t>
  </si>
  <si>
    <t>REMANENTE DE CONVENIO ESTATAL</t>
  </si>
  <si>
    <t>PRESUPUESTO DE INGRESOS 2015</t>
  </si>
  <si>
    <t>PRESUPUESTO DE EGRESOS 2015</t>
  </si>
  <si>
    <t>TOTAL EGRESOS CORRIENTE Y RAMOS</t>
  </si>
  <si>
    <t>C419</t>
  </si>
  <si>
    <t>DIRECCIÓN MUNICIPAL  DE ATENCIÓN PARA LA MUJER</t>
  </si>
  <si>
    <t>TOTAL  DIRECCIÓN MUNICIPAL  DE ATENCIÓN PARA LA MUJER</t>
  </si>
  <si>
    <t>1RA ETAPA DE ZONA ECOTURISTICA</t>
  </si>
  <si>
    <t xml:space="preserve">CONSTRUCCION CENTRO RECREATIVO CHARANDARO </t>
  </si>
  <si>
    <t>FONDO DE FORTALECIMIENTO MUNICIPAL 2015</t>
  </si>
  <si>
    <t>FONDO DE INFRAESTRUCTURA SOCIAL MPAL. 2015</t>
  </si>
  <si>
    <t>FONDO DE INFRAESTRUCTURA SOCIAL MUNICIPAL  2015</t>
  </si>
  <si>
    <t>TOTAL FONDO INFRAESTRUCTURA SOCIAL 2015</t>
  </si>
  <si>
    <t>TOTAL FONDO FORTALECIMIENTO MUNICIPAL 2015</t>
  </si>
  <si>
    <t xml:space="preserve">PRESIDENCIA </t>
  </si>
  <si>
    <t xml:space="preserve">ASUNTOS JURIDICOS </t>
  </si>
  <si>
    <t>ASUNTOS ECONOMICOS Y COMERCIALES EN GENERAL</t>
  </si>
  <si>
    <r>
      <t>Obj.1-</t>
    </r>
    <r>
      <rPr>
        <b/>
        <sz val="11"/>
        <rFont val="Calibri"/>
        <family val="2"/>
        <scheme val="minor"/>
      </rPr>
      <t xml:space="preserve"> </t>
    </r>
  </si>
  <si>
    <t>Regulacion y control del Comercio en el Municipio</t>
  </si>
  <si>
    <t xml:space="preserve">Obj.2  </t>
  </si>
  <si>
    <t>Regulacion y control de venta de bebidas alcoholicas</t>
  </si>
  <si>
    <t xml:space="preserve">Total </t>
  </si>
  <si>
    <t xml:space="preserve">CENTRO RECREATIVO CHARANDARO </t>
  </si>
  <si>
    <t>REMANENTES CONVENIOS FEDERALES 2014</t>
  </si>
  <si>
    <t>SUBSIDIOS A LA PRODUCCIÓN (KILO X KILO)</t>
  </si>
  <si>
    <t xml:space="preserve">URBANIZACION </t>
  </si>
  <si>
    <t xml:space="preserve"> Total</t>
  </si>
  <si>
    <t xml:space="preserve">Total programa </t>
  </si>
  <si>
    <t xml:space="preserve">INSTALACIÓN, REPARACIÓN Y MATTO DE TRANSPORTE </t>
  </si>
  <si>
    <t xml:space="preserve">OTROS EQUIPOS DE TRANSPORTE </t>
  </si>
  <si>
    <t xml:space="preserve"> TOTAL</t>
  </si>
  <si>
    <t>DIRECCION MUNICIPAL DE ATENCION A LA MUJER</t>
  </si>
  <si>
    <t>DIRECCION MUNICIPAL DE ATENCION PARA LA MUJER</t>
  </si>
  <si>
    <t>E0034</t>
  </si>
  <si>
    <t>TOTAL PRESUPUESTO PROGRAMATICO 2015</t>
  </si>
  <si>
    <t>TO+H816TAL PRESUPUESTO</t>
  </si>
  <si>
    <t>SECRETARIA DEL  AYUNTAMIENTO</t>
  </si>
  <si>
    <t>CATASTRO Y PREDIAL</t>
  </si>
  <si>
    <t>DIRECCION DE DESARROLLO ECONOMICO Y TURISMO</t>
  </si>
  <si>
    <t>DIRECCION DE DESARROLLO URBANO Y ECOLOGIA</t>
  </si>
  <si>
    <t>TOTAL DESARROLLO URBANO Y ECOLOGIA</t>
  </si>
  <si>
    <t xml:space="preserve">DIRECCION DE OBRA PUBLICA </t>
  </si>
  <si>
    <t>DIRECCION DE OBRA PUBLICA</t>
  </si>
  <si>
    <t>OBRA PUBLICA MUNICIPAL</t>
  </si>
  <si>
    <t>TOTAL DIRECCION DE OBRA PUBLICA</t>
  </si>
  <si>
    <t>TOTAL COMUNICACIÓN SOCIAL Y EDUCACION Y CIVISMO</t>
  </si>
  <si>
    <t>UNIDAD DE ACCESO A LA INFORMACION PUBLICA</t>
  </si>
  <si>
    <t>SERVICIOS MUNICIPALES</t>
  </si>
  <si>
    <t>TOTAL SERVICIOS MUNICIPALES</t>
  </si>
  <si>
    <t>DIRECCION DE SEGURIDAD PUBLICA MUNICIPAL</t>
  </si>
  <si>
    <t>LIQUIDACION POR INDEMNIZACIONES, SUELDOS Y SALARIOS CAIDOS</t>
  </si>
  <si>
    <t>DESARROLLO URBANO Y ECOLOGIA</t>
  </si>
  <si>
    <t>OBRA PÚBLICA</t>
  </si>
  <si>
    <t>UNIDAD DE ACCESO A LA INFORMACIÓN PUBLICA</t>
  </si>
  <si>
    <t>SEGURIDAD PUBLICA MUNICIPAL</t>
  </si>
  <si>
    <t>TRANSITO Y TRANSPORTE MUNICIPAL</t>
  </si>
  <si>
    <t>CATASTRO  Y PREDIAL</t>
  </si>
  <si>
    <t xml:space="preserve"> FISCALIZACION DE ALCOHOLES Y COMERCIO</t>
  </si>
  <si>
    <t>DIRECCION DE PLANEACION MUNICIPAL</t>
  </si>
  <si>
    <t>DIRECCION DE OBRA PUBLICA MUNICIPAL</t>
  </si>
  <si>
    <t>DIRECCION DE SERVICIOS MUNICIPALES</t>
  </si>
  <si>
    <t>INTENDENTE DE SERVICIOS GENERALES</t>
  </si>
  <si>
    <t>INTENDENTES DE LIMPIEZA GRAL</t>
  </si>
  <si>
    <t>DIRECCION DE DESARROLLO URBANO Y  ECOLOGIA</t>
  </si>
  <si>
    <t xml:space="preserve">DIRECCION DE DESARROLLO URBANO Y ECOLOGIA </t>
  </si>
  <si>
    <t>DIRECCION DE OBRAS PUBLICA</t>
  </si>
  <si>
    <t>UNIDAD DE ACCESO A LA INFORMACION MUNICIPAL</t>
  </si>
  <si>
    <t>COORDINACION CENTRAL DE EMERGENCIAS 066</t>
  </si>
  <si>
    <t>COORDINACION DE CENTRAL DE  EMERGENCIAS 066</t>
  </si>
  <si>
    <t>INSTALACION, REPARACION Y MANTENIMIENTO DE BIENES INFORMATICOS</t>
  </si>
  <si>
    <t>REFACCIONES Y ACCESORIOS  MENORES DE EQUIPO DE COMPUTO Y TECNOLOGIAS DE LA INFORMACION</t>
  </si>
  <si>
    <t>PLANEACIÓN MUNICIPAL</t>
  </si>
  <si>
    <t xml:space="preserve"> COORDINACION DE CENTRAL DE EMERGENCIAS 066</t>
  </si>
  <si>
    <t>COORDINADOR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</si>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</sst>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;[Red]\-[$$-80A]#,##0.00"/>
    <numFmt numFmtId="167" formatCode="000"/>
    <numFmt numFmtId="168" formatCode="_([$€-2]* #,##0.00_);_([$€-2]* \(#,##0.00\);_([$€-2]* &quot;-&quot;??_)"/>
    <numFmt numFmtId="169" formatCode="0.0000"/>
    <numFmt numFmtId="170" formatCode="0.0"/>
    <numFmt numFmtId="171" formatCode="_(* #,##0.00_);_(* \(#,##0.00\);_(* &quot;-&quot;??_);_(@_)"/>
    <numFmt numFmtId="172" formatCode="[$$-80A]#,##0.00"/>
    <numFmt numFmtId="173" formatCode="_-* #,##0_-;\-* #,##0_-;_-* &quot;-&quot;??_-;_-@_-"/>
    <numFmt numFmtId="174" formatCode="_-[$$-80A]* #,##0.00_-;\-[$$-80A]* #,##0.00_-;_-[$$-80A]* &quot;-&quot;??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0"/>
      <name val="NewJuneBold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7030A0"/>
      <name val="Arial Black"/>
      <family val="2"/>
    </font>
    <font>
      <b/>
      <sz val="11"/>
      <color theme="9" tint="0.3999755851924192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indexed="53"/>
      <name val="Calibri"/>
      <family val="2"/>
    </font>
    <font>
      <sz val="8"/>
      <color theme="1"/>
      <name val="Arial"/>
      <family val="2"/>
    </font>
    <font>
      <sz val="12"/>
      <color indexed="8"/>
      <name val="Times New Roman"/>
      <family val="1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b/>
      <sz val="11"/>
      <color indexed="53"/>
      <name val="Calibri"/>
      <family val="2"/>
    </font>
    <font>
      <b/>
      <sz val="11"/>
      <color rgb="FF00B05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8"/>
      <color theme="1"/>
      <name val="Britannic Bold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b/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1109">
    <xf numFmtId="0" fontId="0" fillId="0" borderId="0" xfId="0"/>
    <xf numFmtId="43" fontId="2" fillId="0" borderId="1" xfId="1" applyNumberFormat="1" applyFont="1" applyFill="1" applyBorder="1" applyAlignment="1">
      <alignment horizontal="left"/>
    </xf>
    <xf numFmtId="43" fontId="1" fillId="0" borderId="2" xfId="1" applyNumberFormat="1" applyFont="1" applyFill="1" applyBorder="1" applyAlignment="1"/>
    <xf numFmtId="43" fontId="1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left"/>
    </xf>
    <xf numFmtId="43" fontId="1" fillId="0" borderId="2" xfId="1" applyNumberFormat="1" applyFont="1" applyFill="1" applyBorder="1"/>
    <xf numFmtId="4" fontId="2" fillId="0" borderId="2" xfId="1" applyNumberFormat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3" fontId="4" fillId="2" borderId="3" xfId="1" applyNumberFormat="1" applyFont="1" applyFill="1" applyBorder="1" applyAlignment="1">
      <alignment horizontal="left"/>
    </xf>
    <xf numFmtId="43" fontId="5" fillId="2" borderId="4" xfId="1" applyNumberFormat="1" applyFont="1" applyFill="1" applyBorder="1" applyAlignment="1"/>
    <xf numFmtId="43" fontId="5" fillId="2" borderId="4" xfId="1" applyNumberFormat="1" applyFont="1" applyFill="1" applyBorder="1" applyAlignment="1">
      <alignment horizontal="center"/>
    </xf>
    <xf numFmtId="43" fontId="4" fillId="2" borderId="4" xfId="1" applyNumberFormat="1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horizontal="left"/>
    </xf>
    <xf numFmtId="43" fontId="1" fillId="0" borderId="0" xfId="1" applyNumberFormat="1" applyFont="1"/>
    <xf numFmtId="4" fontId="1" fillId="0" borderId="0" xfId="2" applyNumberFormat="1" applyFont="1" applyFill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wrapText="1"/>
    </xf>
    <xf numFmtId="49" fontId="1" fillId="0" borderId="8" xfId="1" applyNumberFormat="1" applyFont="1" applyFill="1" applyBorder="1" applyAlignment="1">
      <alignment horizontal="left"/>
    </xf>
    <xf numFmtId="43" fontId="5" fillId="0" borderId="8" xfId="1" applyNumberFormat="1" applyFont="1" applyFill="1" applyBorder="1" applyAlignment="1"/>
    <xf numFmtId="43" fontId="5" fillId="0" borderId="8" xfId="1" applyNumberFormat="1" applyFont="1" applyFill="1" applyBorder="1" applyAlignment="1">
      <alignment horizontal="center" wrapText="1"/>
    </xf>
    <xf numFmtId="43" fontId="5" fillId="0" borderId="8" xfId="1" applyNumberFormat="1" applyFont="1" applyFill="1" applyBorder="1" applyAlignment="1">
      <alignment horizontal="center"/>
    </xf>
    <xf numFmtId="49" fontId="1" fillId="0" borderId="8" xfId="1" applyNumberFormat="1" applyFont="1" applyFill="1" applyBorder="1" applyAlignment="1">
      <alignment horizontal="center"/>
    </xf>
    <xf numFmtId="0" fontId="0" fillId="0" borderId="8" xfId="0" applyFont="1" applyFill="1" applyBorder="1"/>
    <xf numFmtId="0" fontId="6" fillId="0" borderId="8" xfId="0" applyFont="1" applyBorder="1" applyAlignment="1">
      <alignment horizontal="center" vertical="top" wrapText="1"/>
    </xf>
    <xf numFmtId="4" fontId="1" fillId="0" borderId="8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9" fillId="0" borderId="0" xfId="3" applyFont="1" applyBorder="1" applyAlignment="1">
      <alignment vertical="top"/>
    </xf>
    <xf numFmtId="0" fontId="0" fillId="0" borderId="8" xfId="0" applyFill="1" applyBorder="1"/>
    <xf numFmtId="43" fontId="7" fillId="0" borderId="8" xfId="1" applyNumberFormat="1" applyFont="1" applyBorder="1" applyAlignment="1">
      <alignment horizontal="right" wrapText="1"/>
    </xf>
    <xf numFmtId="43" fontId="2" fillId="0" borderId="8" xfId="1" applyNumberFormat="1" applyFont="1" applyFill="1" applyBorder="1" applyAlignment="1">
      <alignment horizontal="center"/>
    </xf>
    <xf numFmtId="43" fontId="8" fillId="0" borderId="8" xfId="1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center" wrapText="1"/>
    </xf>
    <xf numFmtId="0" fontId="9" fillId="0" borderId="8" xfId="3" applyFont="1" applyBorder="1" applyAlignment="1">
      <alignment vertical="top"/>
    </xf>
    <xf numFmtId="43" fontId="5" fillId="0" borderId="8" xfId="1" applyNumberFormat="1" applyFont="1" applyFill="1" applyBorder="1" applyAlignment="1">
      <alignment horizontal="left"/>
    </xf>
    <xf numFmtId="43" fontId="4" fillId="0" borderId="8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43" fontId="4" fillId="0" borderId="8" xfId="1" applyNumberFormat="1" applyFont="1" applyFill="1" applyBorder="1" applyAlignment="1">
      <alignment horizontal="left"/>
    </xf>
    <xf numFmtId="44" fontId="2" fillId="0" borderId="8" xfId="2" applyNumberFormat="1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left"/>
    </xf>
    <xf numFmtId="43" fontId="5" fillId="0" borderId="0" xfId="1" applyNumberFormat="1" applyFont="1" applyFill="1" applyBorder="1" applyAlignment="1"/>
    <xf numFmtId="43" fontId="5" fillId="0" borderId="0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left"/>
    </xf>
    <xf numFmtId="44" fontId="2" fillId="0" borderId="0" xfId="2" applyNumberFormat="1" applyFont="1" applyFill="1" applyBorder="1" applyAlignment="1">
      <alignment horizontal="right"/>
    </xf>
    <xf numFmtId="49" fontId="5" fillId="2" borderId="7" xfId="1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8" fontId="2" fillId="0" borderId="8" xfId="2" applyNumberFormat="1" applyFont="1" applyFill="1" applyBorder="1" applyAlignment="1">
      <alignment horizontal="right"/>
    </xf>
    <xf numFmtId="43" fontId="2" fillId="2" borderId="3" xfId="1" applyNumberFormat="1" applyFont="1" applyFill="1" applyBorder="1" applyAlignment="1">
      <alignment horizontal="left"/>
    </xf>
    <xf numFmtId="43" fontId="1" fillId="2" borderId="4" xfId="1" applyNumberFormat="1" applyFont="1" applyFill="1" applyBorder="1" applyAlignment="1"/>
    <xf numFmtId="43" fontId="1" fillId="2" borderId="4" xfId="1" applyNumberFormat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/>
    </xf>
    <xf numFmtId="43" fontId="1" fillId="0" borderId="8" xfId="1" applyNumberFormat="1" applyFont="1" applyFill="1" applyBorder="1" applyAlignment="1">
      <alignment horizontal="center" wrapText="1"/>
    </xf>
    <xf numFmtId="43" fontId="1" fillId="0" borderId="8" xfId="1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4" fontId="6" fillId="0" borderId="8" xfId="1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vertical="top"/>
    </xf>
    <xf numFmtId="43" fontId="1" fillId="0" borderId="8" xfId="1" applyNumberFormat="1" applyFont="1" applyFill="1" applyBorder="1" applyAlignment="1">
      <alignment horizontal="left"/>
    </xf>
    <xf numFmtId="43" fontId="1" fillId="0" borderId="8" xfId="1" applyNumberFormat="1" applyFont="1" applyFill="1" applyBorder="1" applyAlignment="1"/>
    <xf numFmtId="44" fontId="2" fillId="0" borderId="8" xfId="2" applyNumberFormat="1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/>
    <xf numFmtId="49" fontId="0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43" fontId="2" fillId="0" borderId="8" xfId="1" applyNumberFormat="1" applyFont="1" applyFill="1" applyBorder="1" applyAlignment="1">
      <alignment horizontal="left"/>
    </xf>
    <xf numFmtId="43" fontId="1" fillId="0" borderId="0" xfId="1" applyNumberFormat="1" applyFont="1" applyFill="1" applyBorder="1" applyAlignment="1">
      <alignment horizontal="left"/>
    </xf>
    <xf numFmtId="43" fontId="1" fillId="0" borderId="0" xfId="1" applyNumberFormat="1" applyFont="1" applyFill="1" applyBorder="1" applyAlignment="1"/>
    <xf numFmtId="43" fontId="1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left"/>
    </xf>
    <xf numFmtId="2" fontId="0" fillId="0" borderId="8" xfId="0" applyNumberFormat="1" applyFont="1" applyFill="1" applyBorder="1"/>
    <xf numFmtId="2" fontId="6" fillId="0" borderId="8" xfId="1" applyNumberFormat="1" applyFont="1" applyFill="1" applyBorder="1" applyAlignment="1">
      <alignment horizontal="right" wrapText="1"/>
    </xf>
    <xf numFmtId="0" fontId="1" fillId="0" borderId="8" xfId="1" applyNumberFormat="1" applyFont="1" applyFill="1" applyBorder="1" applyAlignment="1">
      <alignment horizontal="center"/>
    </xf>
    <xf numFmtId="0" fontId="9" fillId="0" borderId="8" xfId="3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12" fillId="0" borderId="8" xfId="2" applyNumberFormat="1" applyFont="1" applyBorder="1" applyAlignment="1">
      <alignment horizontal="right" wrapText="1"/>
    </xf>
    <xf numFmtId="2" fontId="12" fillId="4" borderId="8" xfId="2" applyNumberFormat="1" applyFont="1" applyFill="1" applyBorder="1" applyAlignment="1">
      <alignment horizontal="right" wrapText="1"/>
    </xf>
    <xf numFmtId="43" fontId="7" fillId="0" borderId="8" xfId="1" applyNumberFormat="1" applyFont="1" applyFill="1" applyBorder="1" applyAlignment="1">
      <alignment horizontal="right" wrapText="1"/>
    </xf>
    <xf numFmtId="0" fontId="0" fillId="4" borderId="8" xfId="0" applyFill="1" applyBorder="1"/>
    <xf numFmtId="0" fontId="13" fillId="0" borderId="8" xfId="3" applyFont="1" applyFill="1" applyBorder="1" applyAlignment="1">
      <alignment vertical="top"/>
    </xf>
    <xf numFmtId="2" fontId="1" fillId="0" borderId="8" xfId="2" applyNumberFormat="1" applyFont="1" applyFill="1" applyBorder="1" applyAlignment="1">
      <alignment horizontal="right" wrapText="1"/>
    </xf>
    <xf numFmtId="2" fontId="7" fillId="0" borderId="8" xfId="1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/>
    </xf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6" fillId="0" borderId="8" xfId="1" applyNumberFormat="1" applyFont="1" applyBorder="1" applyAlignment="1">
      <alignment horizontal="right" wrapText="1"/>
    </xf>
    <xf numFmtId="43" fontId="9" fillId="0" borderId="8" xfId="1" applyNumberFormat="1" applyFont="1" applyFill="1" applyBorder="1" applyAlignment="1">
      <alignment horizontal="center" wrapText="1"/>
    </xf>
    <xf numFmtId="0" fontId="15" fillId="0" borderId="0" xfId="3" applyFont="1" applyBorder="1" applyAlignment="1">
      <alignment vertical="top"/>
    </xf>
    <xf numFmtId="0" fontId="2" fillId="0" borderId="8" xfId="0" applyFont="1" applyFill="1" applyBorder="1" applyAlignment="1">
      <alignment horizontal="left"/>
    </xf>
    <xf numFmtId="44" fontId="2" fillId="0" borderId="8" xfId="2" applyNumberFormat="1" applyFont="1" applyFill="1" applyBorder="1" applyAlignment="1">
      <alignment horizontal="left"/>
    </xf>
    <xf numFmtId="0" fontId="13" fillId="0" borderId="8" xfId="3" applyFont="1" applyBorder="1" applyAlignment="1">
      <alignment vertical="top"/>
    </xf>
    <xf numFmtId="49" fontId="5" fillId="0" borderId="8" xfId="1" applyNumberFormat="1" applyFont="1" applyFill="1" applyBorder="1" applyAlignment="1">
      <alignment horizontal="center"/>
    </xf>
    <xf numFmtId="0" fontId="0" fillId="0" borderId="16" xfId="0" applyFill="1" applyBorder="1"/>
    <xf numFmtId="0" fontId="9" fillId="0" borderId="16" xfId="3" applyFont="1" applyBorder="1" applyAlignment="1">
      <alignment vertical="top"/>
    </xf>
    <xf numFmtId="166" fontId="2" fillId="0" borderId="8" xfId="0" applyNumberFormat="1" applyFont="1" applyBorder="1"/>
    <xf numFmtId="2" fontId="6" fillId="0" borderId="0" xfId="1" applyNumberFormat="1" applyFont="1" applyBorder="1" applyAlignment="1">
      <alignment horizontal="right" wrapText="1"/>
    </xf>
    <xf numFmtId="2" fontId="0" fillId="0" borderId="8" xfId="0" applyNumberFormat="1" applyFont="1" applyBorder="1"/>
    <xf numFmtId="0" fontId="9" fillId="0" borderId="0" xfId="3" applyFont="1" applyFill="1" applyBorder="1" applyAlignment="1">
      <alignment horizontal="center" vertical="top" wrapText="1"/>
    </xf>
    <xf numFmtId="43" fontId="1" fillId="0" borderId="0" xfId="1" applyNumberFormat="1" applyFont="1" applyFill="1" applyBorder="1"/>
    <xf numFmtId="4" fontId="2" fillId="0" borderId="0" xfId="2" applyNumberFormat="1" applyFont="1" applyFill="1" applyBorder="1" applyAlignment="1">
      <alignment horizontal="left"/>
    </xf>
    <xf numFmtId="0" fontId="10" fillId="0" borderId="8" xfId="0" applyFont="1" applyFill="1" applyBorder="1"/>
    <xf numFmtId="0" fontId="0" fillId="0" borderId="12" xfId="0" applyFill="1" applyBorder="1"/>
    <xf numFmtId="43" fontId="1" fillId="0" borderId="8" xfId="1" applyNumberFormat="1" applyFont="1" applyFill="1" applyBorder="1"/>
    <xf numFmtId="0" fontId="9" fillId="0" borderId="8" xfId="3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/>
    </xf>
    <xf numFmtId="44" fontId="2" fillId="0" borderId="0" xfId="2" applyNumberFormat="1" applyFont="1" applyFill="1" applyBorder="1"/>
    <xf numFmtId="0" fontId="0" fillId="0" borderId="12" xfId="0" applyFont="1" applyFill="1" applyBorder="1"/>
    <xf numFmtId="0" fontId="20" fillId="0" borderId="0" xfId="5" applyFill="1"/>
    <xf numFmtId="4" fontId="20" fillId="0" borderId="0" xfId="5" applyNumberFormat="1" applyFill="1"/>
    <xf numFmtId="4" fontId="22" fillId="0" borderId="0" xfId="5" applyNumberFormat="1" applyFont="1" applyFill="1"/>
    <xf numFmtId="0" fontId="22" fillId="0" borderId="0" xfId="5" applyFont="1" applyFill="1"/>
    <xf numFmtId="0" fontId="23" fillId="0" borderId="0" xfId="5" applyFont="1" applyFill="1" applyBorder="1" applyAlignment="1"/>
    <xf numFmtId="0" fontId="23" fillId="0" borderId="6" xfId="5" applyFont="1" applyFill="1" applyBorder="1" applyAlignment="1"/>
    <xf numFmtId="0" fontId="24" fillId="0" borderId="18" xfId="5" applyFont="1" applyFill="1" applyBorder="1" applyAlignment="1">
      <alignment horizontal="left"/>
    </xf>
    <xf numFmtId="0" fontId="24" fillId="0" borderId="0" xfId="5" applyFont="1" applyFill="1" applyBorder="1" applyAlignment="1">
      <alignment horizontal="left"/>
    </xf>
    <xf numFmtId="167" fontId="24" fillId="0" borderId="18" xfId="5" applyNumberFormat="1" applyFont="1" applyFill="1" applyBorder="1" applyAlignment="1">
      <alignment horizontal="left"/>
    </xf>
    <xf numFmtId="167" fontId="24" fillId="0" borderId="0" xfId="5" applyNumberFormat="1" applyFont="1" applyFill="1" applyBorder="1" applyAlignment="1">
      <alignment horizontal="left"/>
    </xf>
    <xf numFmtId="0" fontId="24" fillId="0" borderId="0" xfId="5" applyFont="1" applyFill="1"/>
    <xf numFmtId="4" fontId="24" fillId="0" borderId="6" xfId="5" applyNumberFormat="1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4" fontId="24" fillId="0" borderId="2" xfId="5" applyNumberFormat="1" applyFont="1" applyFill="1" applyBorder="1" applyAlignment="1">
      <alignment horizontal="center"/>
    </xf>
    <xf numFmtId="0" fontId="24" fillId="0" borderId="19" xfId="5" applyFont="1" applyFill="1" applyBorder="1" applyAlignment="1">
      <alignment horizontal="center"/>
    </xf>
    <xf numFmtId="167" fontId="22" fillId="0" borderId="12" xfId="5" applyNumberFormat="1" applyFont="1" applyFill="1" applyBorder="1" applyAlignment="1">
      <alignment horizontal="center"/>
    </xf>
    <xf numFmtId="0" fontId="22" fillId="0" borderId="12" xfId="5" applyFont="1" applyFill="1" applyBorder="1" applyAlignment="1">
      <alignment horizontal="center"/>
    </xf>
    <xf numFmtId="0" fontId="22" fillId="0" borderId="12" xfId="5" applyFont="1" applyFill="1" applyBorder="1" applyAlignment="1"/>
    <xf numFmtId="0" fontId="22" fillId="0" borderId="12" xfId="5" applyFont="1" applyFill="1" applyBorder="1"/>
    <xf numFmtId="4" fontId="24" fillId="0" borderId="12" xfId="5" applyNumberFormat="1" applyFont="1" applyFill="1" applyBorder="1"/>
    <xf numFmtId="4" fontId="22" fillId="0" borderId="12" xfId="5" applyNumberFormat="1" applyFont="1" applyFill="1" applyBorder="1"/>
    <xf numFmtId="43" fontId="22" fillId="0" borderId="0" xfId="6" applyFont="1" applyFill="1" applyBorder="1"/>
    <xf numFmtId="0" fontId="22" fillId="0" borderId="0" xfId="5" applyFont="1" applyFill="1" applyBorder="1"/>
    <xf numFmtId="4" fontId="22" fillId="0" borderId="0" xfId="5" applyNumberFormat="1" applyFont="1" applyFill="1" applyBorder="1"/>
    <xf numFmtId="0" fontId="22" fillId="0" borderId="5" xfId="5" applyFont="1" applyFill="1" applyBorder="1"/>
    <xf numFmtId="9" fontId="22" fillId="0" borderId="0" xfId="5" applyNumberFormat="1" applyFont="1" applyFill="1"/>
    <xf numFmtId="0" fontId="22" fillId="0" borderId="9" xfId="5" applyFont="1" applyFill="1" applyBorder="1"/>
    <xf numFmtId="0" fontId="22" fillId="0" borderId="10" xfId="5" applyFont="1" applyFill="1" applyBorder="1"/>
    <xf numFmtId="0" fontId="24" fillId="0" borderId="16" xfId="5" applyFont="1" applyFill="1" applyBorder="1" applyAlignment="1">
      <alignment horizontal="right"/>
    </xf>
    <xf numFmtId="4" fontId="24" fillId="0" borderId="8" xfId="5" applyNumberFormat="1" applyFont="1" applyFill="1" applyBorder="1"/>
    <xf numFmtId="4" fontId="24" fillId="0" borderId="18" xfId="5" applyNumberFormat="1" applyFont="1" applyFill="1" applyBorder="1"/>
    <xf numFmtId="0" fontId="24" fillId="0" borderId="10" xfId="5" applyFont="1" applyFill="1" applyBorder="1" applyAlignment="1">
      <alignment horizontal="right"/>
    </xf>
    <xf numFmtId="4" fontId="24" fillId="0" borderId="0" xfId="5" applyNumberFormat="1" applyFont="1" applyFill="1" applyBorder="1" applyAlignment="1">
      <alignment horizontal="center"/>
    </xf>
    <xf numFmtId="0" fontId="24" fillId="0" borderId="0" xfId="5" applyFont="1" applyFill="1" applyBorder="1" applyAlignment="1">
      <alignment horizontal="right"/>
    </xf>
    <xf numFmtId="4" fontId="24" fillId="0" borderId="0" xfId="5" applyNumberFormat="1" applyFont="1" applyFill="1" applyBorder="1"/>
    <xf numFmtId="0" fontId="22" fillId="0" borderId="6" xfId="5" applyFont="1" applyFill="1" applyBorder="1"/>
    <xf numFmtId="0" fontId="22" fillId="0" borderId="6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25" fillId="0" borderId="11" xfId="5" applyFont="1" applyFill="1" applyBorder="1" applyAlignment="1">
      <alignment horizontal="center"/>
    </xf>
    <xf numFmtId="4" fontId="22" fillId="0" borderId="6" xfId="5" applyNumberFormat="1" applyFont="1" applyFill="1" applyBorder="1"/>
    <xf numFmtId="167" fontId="22" fillId="0" borderId="12" xfId="5" applyNumberFormat="1" applyFont="1" applyFill="1" applyBorder="1"/>
    <xf numFmtId="0" fontId="25" fillId="0" borderId="12" xfId="5" applyFont="1" applyFill="1" applyBorder="1" applyAlignment="1">
      <alignment horizontal="center"/>
    </xf>
    <xf numFmtId="43" fontId="22" fillId="0" borderId="12" xfId="6" applyFont="1" applyFill="1" applyBorder="1"/>
    <xf numFmtId="0" fontId="22" fillId="0" borderId="6" xfId="5" applyFont="1" applyFill="1" applyBorder="1" applyAlignment="1"/>
    <xf numFmtId="0" fontId="26" fillId="0" borderId="18" xfId="5" applyFont="1" applyFill="1" applyBorder="1" applyAlignment="1">
      <alignment horizontal="left"/>
    </xf>
    <xf numFmtId="0" fontId="26" fillId="0" borderId="0" xfId="5" applyFont="1" applyFill="1" applyBorder="1" applyAlignment="1">
      <alignment horizontal="left"/>
    </xf>
    <xf numFmtId="43" fontId="22" fillId="0" borderId="0" xfId="6" applyNumberFormat="1" applyFont="1" applyFill="1"/>
    <xf numFmtId="167" fontId="22" fillId="0" borderId="6" xfId="5" applyNumberFormat="1" applyFont="1" applyFill="1" applyBorder="1" applyAlignment="1">
      <alignment horizontal="center"/>
    </xf>
    <xf numFmtId="4" fontId="24" fillId="0" borderId="19" xfId="5" applyNumberFormat="1" applyFont="1" applyFill="1" applyBorder="1" applyAlignment="1">
      <alignment horizontal="center"/>
    </xf>
    <xf numFmtId="43" fontId="22" fillId="0" borderId="0" xfId="6" applyFont="1" applyFill="1"/>
    <xf numFmtId="43" fontId="22" fillId="0" borderId="0" xfId="5" applyNumberFormat="1" applyFont="1" applyFill="1"/>
    <xf numFmtId="167" fontId="22" fillId="0" borderId="0" xfId="5" applyNumberFormat="1" applyFont="1" applyFill="1" applyBorder="1" applyAlignment="1">
      <alignment horizontal="center"/>
    </xf>
    <xf numFmtId="0" fontId="22" fillId="0" borderId="18" xfId="5" applyFont="1" applyFill="1" applyBorder="1"/>
    <xf numFmtId="14" fontId="22" fillId="0" borderId="0" xfId="5" applyNumberFormat="1" applyFont="1" applyFill="1"/>
    <xf numFmtId="0" fontId="22" fillId="0" borderId="0" xfId="5" applyNumberFormat="1" applyFont="1" applyFill="1"/>
    <xf numFmtId="0" fontId="24" fillId="0" borderId="0" xfId="5" applyFont="1" applyFill="1" applyBorder="1"/>
    <xf numFmtId="0" fontId="24" fillId="0" borderId="11" xfId="5" applyFont="1" applyFill="1" applyBorder="1" applyAlignment="1">
      <alignment horizontal="center"/>
    </xf>
    <xf numFmtId="167" fontId="22" fillId="0" borderId="18" xfId="5" applyNumberFormat="1" applyFont="1" applyFill="1" applyBorder="1" applyAlignment="1">
      <alignment horizontal="center"/>
    </xf>
    <xf numFmtId="0" fontId="27" fillId="0" borderId="0" xfId="5" applyFont="1" applyFill="1" applyBorder="1" applyAlignment="1">
      <alignment horizontal="center"/>
    </xf>
    <xf numFmtId="0" fontId="27" fillId="0" borderId="0" xfId="5" applyFont="1" applyFill="1" applyBorder="1"/>
    <xf numFmtId="167" fontId="22" fillId="0" borderId="18" xfId="5" applyNumberFormat="1" applyFont="1" applyFill="1" applyBorder="1"/>
    <xf numFmtId="0" fontId="22" fillId="0" borderId="1" xfId="5" applyFont="1" applyFill="1" applyBorder="1"/>
    <xf numFmtId="4" fontId="22" fillId="0" borderId="18" xfId="5" applyNumberFormat="1" applyFont="1" applyFill="1" applyBorder="1"/>
    <xf numFmtId="4" fontId="27" fillId="0" borderId="0" xfId="5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right"/>
    </xf>
    <xf numFmtId="0" fontId="22" fillId="0" borderId="0" xfId="5" applyFont="1" applyFill="1" applyAlignment="1">
      <alignment horizontal="left"/>
    </xf>
    <xf numFmtId="44" fontId="28" fillId="0" borderId="0" xfId="7" applyFont="1" applyFill="1"/>
    <xf numFmtId="0" fontId="24" fillId="0" borderId="0" xfId="5" applyFont="1" applyFill="1" applyAlignment="1">
      <alignment horizontal="right"/>
    </xf>
    <xf numFmtId="0" fontId="24" fillId="0" borderId="0" xfId="5" applyFont="1" applyFill="1" applyAlignment="1">
      <alignment horizontal="left"/>
    </xf>
    <xf numFmtId="44" fontId="28" fillId="0" borderId="0" xfId="7" applyFont="1" applyFill="1" applyBorder="1"/>
    <xf numFmtId="4" fontId="28" fillId="0" borderId="0" xfId="5" applyNumberFormat="1" applyFont="1" applyFill="1"/>
    <xf numFmtId="44" fontId="22" fillId="0" borderId="0" xfId="7" applyFont="1" applyFill="1"/>
    <xf numFmtId="44" fontId="22" fillId="0" borderId="0" xfId="5" applyNumberFormat="1" applyFont="1" applyFill="1"/>
    <xf numFmtId="0" fontId="22" fillId="0" borderId="0" xfId="5" applyFont="1" applyFill="1" applyBorder="1" applyAlignment="1">
      <alignment horizontal="center"/>
    </xf>
    <xf numFmtId="2" fontId="24" fillId="0" borderId="6" xfId="5" applyNumberFormat="1" applyFont="1" applyFill="1" applyBorder="1" applyAlignment="1">
      <alignment horizontal="center"/>
    </xf>
    <xf numFmtId="2" fontId="24" fillId="0" borderId="0" xfId="5" applyNumberFormat="1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2" fontId="22" fillId="0" borderId="6" xfId="5" applyNumberFormat="1" applyFont="1" applyFill="1" applyBorder="1" applyAlignment="1">
      <alignment horizontal="center"/>
    </xf>
    <xf numFmtId="2" fontId="22" fillId="0" borderId="0" xfId="5" applyNumberFormat="1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2" fillId="0" borderId="8" xfId="5" applyFont="1" applyFill="1" applyBorder="1" applyAlignment="1">
      <alignment horizontal="center"/>
    </xf>
    <xf numFmtId="169" fontId="24" fillId="0" borderId="8" xfId="5" applyNumberFormat="1" applyFont="1" applyFill="1" applyBorder="1" applyAlignment="1">
      <alignment horizontal="center"/>
    </xf>
    <xf numFmtId="2" fontId="24" fillId="0" borderId="8" xfId="5" applyNumberFormat="1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/>
    </xf>
    <xf numFmtId="0" fontId="24" fillId="0" borderId="5" xfId="5" applyFont="1" applyFill="1" applyBorder="1" applyAlignment="1">
      <alignment horizontal="center"/>
    </xf>
    <xf numFmtId="0" fontId="22" fillId="0" borderId="11" xfId="5" applyFont="1" applyFill="1" applyBorder="1"/>
    <xf numFmtId="0" fontId="22" fillId="0" borderId="17" xfId="5" applyFont="1" applyFill="1" applyBorder="1"/>
    <xf numFmtId="2" fontId="22" fillId="0" borderId="12" xfId="5" applyNumberFormat="1" applyFont="1" applyFill="1" applyBorder="1"/>
    <xf numFmtId="2" fontId="22" fillId="0" borderId="0" xfId="5" applyNumberFormat="1" applyFont="1" applyFill="1" applyBorder="1"/>
    <xf numFmtId="43" fontId="22" fillId="0" borderId="6" xfId="6" applyFont="1" applyFill="1" applyBorder="1" applyAlignment="1">
      <alignment horizontal="center"/>
    </xf>
    <xf numFmtId="0" fontId="22" fillId="0" borderId="0" xfId="5" applyFont="1" applyFill="1" applyBorder="1" applyAlignment="1"/>
    <xf numFmtId="0" fontId="22" fillId="0" borderId="2" xfId="5" applyFont="1" applyFill="1" applyBorder="1"/>
    <xf numFmtId="0" fontId="22" fillId="0" borderId="19" xfId="5" applyFont="1" applyFill="1" applyBorder="1"/>
    <xf numFmtId="0" fontId="22" fillId="0" borderId="19" xfId="5" applyFont="1" applyFill="1" applyBorder="1" applyAlignment="1">
      <alignment horizontal="center"/>
    </xf>
    <xf numFmtId="2" fontId="22" fillId="0" borderId="5" xfId="5" applyNumberFormat="1" applyFont="1" applyFill="1" applyBorder="1"/>
    <xf numFmtId="0" fontId="22" fillId="0" borderId="3" xfId="5" applyFont="1" applyFill="1" applyBorder="1"/>
    <xf numFmtId="2" fontId="22" fillId="0" borderId="11" xfId="5" applyNumberFormat="1" applyFont="1" applyFill="1" applyBorder="1"/>
    <xf numFmtId="4" fontId="24" fillId="0" borderId="6" xfId="5" applyNumberFormat="1" applyFont="1" applyFill="1" applyBorder="1"/>
    <xf numFmtId="44" fontId="22" fillId="0" borderId="0" xfId="11" applyFont="1" applyFill="1" applyBorder="1"/>
    <xf numFmtId="0" fontId="24" fillId="0" borderId="6" xfId="5" applyFont="1" applyFill="1" applyBorder="1"/>
    <xf numFmtId="0" fontId="24" fillId="0" borderId="12" xfId="5" applyFont="1" applyFill="1" applyBorder="1"/>
    <xf numFmtId="0" fontId="24" fillId="0" borderId="18" xfId="5" applyFont="1" applyFill="1" applyBorder="1"/>
    <xf numFmtId="2" fontId="24" fillId="0" borderId="12" xfId="5" applyNumberFormat="1" applyFont="1" applyFill="1" applyBorder="1"/>
    <xf numFmtId="2" fontId="24" fillId="0" borderId="0" xfId="5" applyNumberFormat="1" applyFont="1" applyFill="1" applyBorder="1"/>
    <xf numFmtId="170" fontId="22" fillId="0" borderId="6" xfId="5" applyNumberFormat="1" applyFont="1" applyFill="1" applyBorder="1" applyAlignment="1">
      <alignment horizontal="center"/>
    </xf>
    <xf numFmtId="44" fontId="22" fillId="0" borderId="0" xfId="7" applyFont="1" applyFill="1" applyBorder="1"/>
    <xf numFmtId="2" fontId="22" fillId="0" borderId="6" xfId="5" applyNumberFormat="1" applyFont="1" applyFill="1" applyBorder="1"/>
    <xf numFmtId="44" fontId="22" fillId="3" borderId="0" xfId="7" applyFont="1" applyFill="1" applyBorder="1" applyAlignment="1">
      <alignment horizontal="center"/>
    </xf>
    <xf numFmtId="0" fontId="22" fillId="0" borderId="6" xfId="5" applyFont="1" applyFill="1" applyBorder="1" applyAlignment="1">
      <alignment wrapText="1"/>
    </xf>
    <xf numFmtId="2" fontId="26" fillId="0" borderId="6" xfId="5" applyNumberFormat="1" applyFont="1" applyFill="1" applyBorder="1" applyAlignment="1">
      <alignment horizontal="left"/>
    </xf>
    <xf numFmtId="2" fontId="26" fillId="0" borderId="0" xfId="5" applyNumberFormat="1" applyFont="1" applyFill="1" applyBorder="1" applyAlignment="1">
      <alignment horizontal="left"/>
    </xf>
    <xf numFmtId="0" fontId="22" fillId="0" borderId="4" xfId="5" applyFont="1" applyFill="1" applyBorder="1"/>
    <xf numFmtId="0" fontId="22" fillId="0" borderId="12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4" fontId="22" fillId="0" borderId="12" xfId="5" applyNumberFormat="1" applyFont="1" applyFill="1" applyBorder="1" applyAlignment="1">
      <alignment horizontal="center"/>
    </xf>
    <xf numFmtId="0" fontId="22" fillId="0" borderId="18" xfId="5" applyFont="1" applyFill="1" applyBorder="1" applyAlignment="1">
      <alignment horizontal="center"/>
    </xf>
    <xf numFmtId="2" fontId="22" fillId="0" borderId="12" xfId="5" applyNumberFormat="1" applyFont="1" applyFill="1" applyBorder="1" applyAlignment="1">
      <alignment horizontal="center"/>
    </xf>
    <xf numFmtId="0" fontId="22" fillId="0" borderId="5" xfId="5" applyFont="1" applyFill="1" applyBorder="1" applyAlignment="1">
      <alignment horizontal="center"/>
    </xf>
    <xf numFmtId="0" fontId="22" fillId="0" borderId="0" xfId="5" applyFont="1" applyFill="1" applyAlignment="1">
      <alignment horizontal="center"/>
    </xf>
    <xf numFmtId="2" fontId="22" fillId="0" borderId="0" xfId="5" applyNumberFormat="1" applyFont="1" applyFill="1"/>
    <xf numFmtId="4" fontId="0" fillId="0" borderId="0" xfId="2" applyNumberFormat="1" applyFont="1" applyFill="1" applyBorder="1" applyAlignment="1">
      <alignment horizontal="right" wrapText="1"/>
    </xf>
    <xf numFmtId="0" fontId="0" fillId="5" borderId="0" xfId="0" applyFill="1"/>
    <xf numFmtId="0" fontId="29" fillId="6" borderId="19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right" vertical="center" wrapText="1"/>
    </xf>
    <xf numFmtId="8" fontId="2" fillId="7" borderId="0" xfId="0" applyNumberFormat="1" applyFont="1" applyFill="1" applyBorder="1" applyAlignment="1">
      <alignment horizontal="center" vertical="center"/>
    </xf>
    <xf numFmtId="43" fontId="2" fillId="7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wrapText="1"/>
    </xf>
    <xf numFmtId="0" fontId="0" fillId="8" borderId="0" xfId="0" applyFill="1" applyAlignment="1">
      <alignment horizontal="righ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0" fillId="9" borderId="0" xfId="0" applyFill="1"/>
    <xf numFmtId="0" fontId="0" fillId="9" borderId="0" xfId="0" applyFill="1" applyAlignment="1">
      <alignment horizontal="right"/>
    </xf>
    <xf numFmtId="0" fontId="2" fillId="9" borderId="0" xfId="0" applyFont="1" applyFill="1" applyAlignment="1">
      <alignment horizontal="right"/>
    </xf>
    <xf numFmtId="0" fontId="2" fillId="9" borderId="0" xfId="0" applyFont="1" applyFill="1" applyAlignment="1"/>
    <xf numFmtId="0" fontId="2" fillId="9" borderId="0" xfId="0" applyFont="1" applyFill="1" applyAlignment="1">
      <alignment horizontal="left" vertical="center"/>
    </xf>
    <xf numFmtId="0" fontId="0" fillId="4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44" fontId="2" fillId="8" borderId="0" xfId="0" applyNumberFormat="1" applyFont="1" applyFill="1" applyAlignment="1">
      <alignment horizontal="right"/>
    </xf>
    <xf numFmtId="0" fontId="2" fillId="4" borderId="0" xfId="0" applyFont="1" applyFill="1"/>
    <xf numFmtId="0" fontId="33" fillId="9" borderId="0" xfId="0" applyFont="1" applyFill="1" applyBorder="1" applyAlignment="1">
      <alignment vertical="top"/>
    </xf>
    <xf numFmtId="0" fontId="0" fillId="9" borderId="0" xfId="0" applyFill="1" applyBorder="1"/>
    <xf numFmtId="0" fontId="2" fillId="9" borderId="0" xfId="0" applyFont="1" applyFill="1" applyBorder="1" applyAlignment="1">
      <alignment horizontal="right" wrapText="1"/>
    </xf>
    <xf numFmtId="43" fontId="0" fillId="4" borderId="0" xfId="0" applyNumberFormat="1" applyFill="1"/>
    <xf numFmtId="0" fontId="42" fillId="4" borderId="0" xfId="0" applyFont="1" applyFill="1"/>
    <xf numFmtId="0" fontId="44" fillId="0" borderId="0" xfId="0" applyFont="1" applyBorder="1" applyAlignment="1">
      <alignment vertical="center" wrapText="1"/>
    </xf>
    <xf numFmtId="0" fontId="2" fillId="0" borderId="0" xfId="0" applyFont="1"/>
    <xf numFmtId="0" fontId="30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4" fontId="1" fillId="0" borderId="0" xfId="2" applyNumberFormat="1" applyFont="1"/>
    <xf numFmtId="0" fontId="52" fillId="0" borderId="0" xfId="5" applyFont="1" applyFill="1"/>
    <xf numFmtId="0" fontId="27" fillId="0" borderId="0" xfId="5" applyFont="1" applyFill="1"/>
    <xf numFmtId="0" fontId="53" fillId="0" borderId="0" xfId="5" applyFont="1" applyFill="1"/>
    <xf numFmtId="44" fontId="24" fillId="0" borderId="8" xfId="7" applyFont="1" applyFill="1" applyBorder="1" applyAlignment="1" applyProtection="1"/>
    <xf numFmtId="44" fontId="22" fillId="0" borderId="8" xfId="7" applyFont="1" applyFill="1" applyBorder="1"/>
    <xf numFmtId="44" fontId="24" fillId="0" borderId="8" xfId="7" applyFont="1" applyFill="1" applyBorder="1"/>
    <xf numFmtId="0" fontId="22" fillId="0" borderId="8" xfId="5" applyFont="1" applyFill="1" applyBorder="1"/>
    <xf numFmtId="44" fontId="24" fillId="0" borderId="12" xfId="7" applyFont="1" applyFill="1" applyBorder="1" applyAlignment="1" applyProtection="1"/>
    <xf numFmtId="44" fontId="22" fillId="0" borderId="5" xfId="7" applyFont="1" applyFill="1" applyBorder="1"/>
    <xf numFmtId="44" fontId="24" fillId="0" borderId="0" xfId="7" applyFont="1" applyFill="1" applyBorder="1"/>
    <xf numFmtId="0" fontId="22" fillId="0" borderId="8" xfId="3" applyFont="1" applyBorder="1" applyAlignment="1">
      <alignment vertical="top"/>
    </xf>
    <xf numFmtId="44" fontId="22" fillId="4" borderId="8" xfId="7" applyFont="1" applyFill="1" applyBorder="1"/>
    <xf numFmtId="0" fontId="52" fillId="0" borderId="0" xfId="5" applyFont="1"/>
    <xf numFmtId="0" fontId="27" fillId="0" borderId="0" xfId="5" applyFont="1"/>
    <xf numFmtId="0" fontId="20" fillId="0" borderId="0" xfId="5"/>
    <xf numFmtId="0" fontId="21" fillId="0" borderId="0" xfId="5" applyNumberFormat="1" applyFont="1" applyFill="1" applyBorder="1" applyAlignment="1" applyProtection="1">
      <alignment horizontal="center"/>
    </xf>
    <xf numFmtId="0" fontId="23" fillId="0" borderId="0" xfId="5" applyNumberFormat="1" applyFont="1" applyFill="1" applyBorder="1" applyAlignment="1" applyProtection="1">
      <alignment horizontal="center"/>
    </xf>
    <xf numFmtId="0" fontId="53" fillId="0" borderId="0" xfId="5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20" fillId="0" borderId="0" xfId="5" applyBorder="1" applyAlignment="1">
      <alignment horizontal="center"/>
    </xf>
    <xf numFmtId="0" fontId="20" fillId="0" borderId="0" xfId="5" applyBorder="1" applyAlignment="1"/>
    <xf numFmtId="0" fontId="20" fillId="0" borderId="0" xfId="5" applyBorder="1"/>
    <xf numFmtId="0" fontId="24" fillId="0" borderId="1" xfId="5" applyNumberFormat="1" applyFont="1" applyFill="1" applyBorder="1" applyAlignment="1" applyProtection="1">
      <alignment horizontal="center"/>
    </xf>
    <xf numFmtId="0" fontId="24" fillId="0" borderId="2" xfId="5" applyNumberFormat="1" applyFont="1" applyFill="1" applyBorder="1" applyAlignment="1" applyProtection="1">
      <alignment horizontal="center"/>
    </xf>
    <xf numFmtId="0" fontId="24" fillId="0" borderId="19" xfId="5" applyNumberFormat="1" applyFont="1" applyFill="1" applyBorder="1" applyAlignment="1" applyProtection="1">
      <alignment horizontal="center"/>
    </xf>
    <xf numFmtId="0" fontId="27" fillId="0" borderId="0" xfId="5" applyFont="1" applyBorder="1"/>
    <xf numFmtId="0" fontId="24" fillId="0" borderId="0" xfId="5" applyFont="1" applyBorder="1"/>
    <xf numFmtId="0" fontId="24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5" applyNumberFormat="1" applyFont="1" applyFill="1" applyBorder="1" applyAlignment="1" applyProtection="1">
      <alignment horizontal="center"/>
    </xf>
    <xf numFmtId="0" fontId="24" fillId="0" borderId="8" xfId="5" applyNumberFormat="1" applyFont="1" applyFill="1" applyBorder="1" applyAlignment="1" applyProtection="1">
      <alignment horizontal="center" vertical="center" wrapText="1"/>
    </xf>
    <xf numFmtId="0" fontId="24" fillId="0" borderId="8" xfId="5" applyNumberFormat="1" applyFont="1" applyFill="1" applyBorder="1" applyAlignment="1" applyProtection="1">
      <alignment horizontal="center"/>
    </xf>
    <xf numFmtId="0" fontId="24" fillId="0" borderId="11" xfId="5" applyNumberFormat="1" applyFont="1" applyFill="1" applyBorder="1" applyAlignment="1" applyProtection="1">
      <alignment horizontal="center"/>
    </xf>
    <xf numFmtId="0" fontId="24" fillId="0" borderId="6" xfId="5" applyNumberFormat="1" applyFont="1" applyFill="1" applyBorder="1" applyAlignment="1" applyProtection="1">
      <alignment horizontal="center"/>
    </xf>
    <xf numFmtId="0" fontId="24" fillId="0" borderId="12" xfId="5" applyFont="1" applyBorder="1" applyAlignment="1">
      <alignment horizontal="center" vertical="center"/>
    </xf>
    <xf numFmtId="0" fontId="24" fillId="0" borderId="12" xfId="5" applyFont="1" applyFill="1" applyBorder="1" applyAlignment="1">
      <alignment horizontal="left" vertical="center"/>
    </xf>
    <xf numFmtId="44" fontId="24" fillId="0" borderId="6" xfId="7" applyFont="1" applyFill="1" applyBorder="1" applyAlignment="1">
      <alignment horizontal="left" vertical="center"/>
    </xf>
    <xf numFmtId="4" fontId="24" fillId="0" borderId="0" xfId="5" applyNumberFormat="1" applyFont="1" applyBorder="1"/>
    <xf numFmtId="4" fontId="27" fillId="0" borderId="0" xfId="5" applyNumberFormat="1" applyFont="1" applyFill="1" applyBorder="1"/>
    <xf numFmtId="49" fontId="22" fillId="0" borderId="12" xfId="5" applyNumberFormat="1" applyFont="1" applyBorder="1" applyAlignment="1">
      <alignment horizontal="center" vertical="center"/>
    </xf>
    <xf numFmtId="49" fontId="22" fillId="0" borderId="12" xfId="5" applyNumberFormat="1" applyFont="1" applyFill="1" applyBorder="1" applyAlignment="1">
      <alignment vertical="center"/>
    </xf>
    <xf numFmtId="4" fontId="20" fillId="0" borderId="0" xfId="5" applyNumberFormat="1" applyBorder="1"/>
    <xf numFmtId="44" fontId="22" fillId="0" borderId="6" xfId="7" applyFont="1" applyFill="1" applyBorder="1" applyAlignment="1">
      <alignment vertical="center"/>
    </xf>
    <xf numFmtId="4" fontId="27" fillId="0" borderId="0" xfId="5" applyNumberFormat="1" applyFont="1" applyBorder="1"/>
    <xf numFmtId="49" fontId="22" fillId="0" borderId="6" xfId="5" applyNumberFormat="1" applyFont="1" applyBorder="1" applyAlignment="1">
      <alignment horizontal="center" vertical="center"/>
    </xf>
    <xf numFmtId="49" fontId="22" fillId="0" borderId="6" xfId="5" applyNumberFormat="1" applyFont="1" applyFill="1" applyBorder="1" applyAlignment="1">
      <alignment vertical="center"/>
    </xf>
    <xf numFmtId="49" fontId="22" fillId="0" borderId="5" xfId="5" applyNumberFormat="1" applyFont="1" applyBorder="1" applyAlignment="1">
      <alignment horizontal="center" vertical="center"/>
    </xf>
    <xf numFmtId="49" fontId="24" fillId="0" borderId="5" xfId="5" applyNumberFormat="1" applyFont="1" applyFill="1" applyBorder="1" applyAlignment="1">
      <alignment horizontal="right" vertical="center"/>
    </xf>
    <xf numFmtId="44" fontId="24" fillId="0" borderId="19" xfId="7" applyFont="1" applyFill="1" applyBorder="1" applyAlignment="1">
      <alignment horizontal="right" vertical="center"/>
    </xf>
    <xf numFmtId="4" fontId="22" fillId="0" borderId="0" xfId="5" applyNumberFormat="1" applyFont="1" applyBorder="1"/>
    <xf numFmtId="49" fontId="22" fillId="0" borderId="11" xfId="5" applyNumberFormat="1" applyFont="1" applyBorder="1" applyAlignment="1">
      <alignment horizontal="center" vertical="center"/>
    </xf>
    <xf numFmtId="49" fontId="22" fillId="0" borderId="17" xfId="5" applyNumberFormat="1" applyFont="1" applyBorder="1" applyAlignment="1">
      <alignment horizontal="center" vertical="center"/>
    </xf>
    <xf numFmtId="49" fontId="24" fillId="0" borderId="17" xfId="5" applyNumberFormat="1" applyFont="1" applyFill="1" applyBorder="1" applyAlignment="1">
      <alignment horizontal="right" vertical="center"/>
    </xf>
    <xf numFmtId="44" fontId="24" fillId="0" borderId="6" xfId="7" applyFont="1" applyFill="1" applyBorder="1" applyAlignment="1">
      <alignment horizontal="right" vertical="center"/>
    </xf>
    <xf numFmtId="49" fontId="24" fillId="0" borderId="12" xfId="5" applyNumberFormat="1" applyFont="1" applyBorder="1" applyAlignment="1">
      <alignment horizontal="center" vertical="center"/>
    </xf>
    <xf numFmtId="49" fontId="24" fillId="0" borderId="6" xfId="5" applyNumberFormat="1" applyFont="1" applyBorder="1" applyAlignment="1">
      <alignment horizontal="center" vertical="center"/>
    </xf>
    <xf numFmtId="49" fontId="24" fillId="0" borderId="6" xfId="5" applyNumberFormat="1" applyFont="1" applyFill="1" applyBorder="1" applyAlignment="1">
      <alignment horizontal="left" vertical="center"/>
    </xf>
    <xf numFmtId="49" fontId="22" fillId="0" borderId="19" xfId="5" applyNumberFormat="1" applyFont="1" applyBorder="1" applyAlignment="1">
      <alignment horizontal="center" vertical="center"/>
    </xf>
    <xf numFmtId="49" fontId="24" fillId="0" borderId="19" xfId="5" applyNumberFormat="1" applyFont="1" applyFill="1" applyBorder="1" applyAlignment="1">
      <alignment horizontal="right" vertical="center"/>
    </xf>
    <xf numFmtId="49" fontId="24" fillId="4" borderId="6" xfId="5" applyNumberFormat="1" applyFont="1" applyFill="1" applyBorder="1" applyAlignment="1">
      <alignment horizontal="left" vertical="center"/>
    </xf>
    <xf numFmtId="44" fontId="24" fillId="0" borderId="5" xfId="7" applyFont="1" applyFill="1" applyBorder="1" applyAlignment="1">
      <alignment horizontal="right" vertical="center"/>
    </xf>
    <xf numFmtId="49" fontId="22" fillId="0" borderId="17" xfId="5" applyNumberFormat="1" applyFont="1" applyFill="1" applyBorder="1" applyAlignment="1">
      <alignment vertical="center"/>
    </xf>
    <xf numFmtId="49" fontId="22" fillId="0" borderId="6" xfId="5" applyNumberFormat="1" applyFont="1" applyFill="1" applyBorder="1" applyAlignment="1" applyProtection="1">
      <alignment vertical="center"/>
    </xf>
    <xf numFmtId="44" fontId="22" fillId="0" borderId="6" xfId="7" applyFont="1" applyFill="1" applyBorder="1" applyAlignment="1" applyProtection="1">
      <alignment vertical="center"/>
    </xf>
    <xf numFmtId="49" fontId="22" fillId="0" borderId="17" xfId="5" applyNumberFormat="1" applyFont="1" applyFill="1" applyBorder="1" applyAlignment="1" applyProtection="1">
      <alignment vertical="center"/>
    </xf>
    <xf numFmtId="49" fontId="24" fillId="0" borderId="6" xfId="5" applyNumberFormat="1" applyFont="1" applyFill="1" applyBorder="1" applyAlignment="1" applyProtection="1">
      <alignment horizontal="left" vertical="center"/>
    </xf>
    <xf numFmtId="44" fontId="24" fillId="0" borderId="6" xfId="7" applyFont="1" applyFill="1" applyBorder="1" applyAlignment="1" applyProtection="1">
      <alignment horizontal="left" vertical="center"/>
    </xf>
    <xf numFmtId="49" fontId="22" fillId="0" borderId="4" xfId="5" applyNumberFormat="1" applyFont="1" applyBorder="1" applyAlignment="1">
      <alignment horizontal="center" vertical="center"/>
    </xf>
    <xf numFmtId="49" fontId="22" fillId="0" borderId="11" xfId="5" applyNumberFormat="1" applyFont="1" applyFill="1" applyBorder="1" applyAlignment="1">
      <alignment vertical="center"/>
    </xf>
    <xf numFmtId="49" fontId="24" fillId="0" borderId="0" xfId="5" applyNumberFormat="1" applyFont="1" applyBorder="1" applyAlignment="1">
      <alignment horizontal="center" vertical="center"/>
    </xf>
    <xf numFmtId="49" fontId="24" fillId="0" borderId="12" xfId="5" applyNumberFormat="1" applyFont="1" applyFill="1" applyBorder="1" applyAlignment="1" applyProtection="1">
      <alignment horizontal="left" vertical="center"/>
    </xf>
    <xf numFmtId="49" fontId="22" fillId="0" borderId="0" xfId="5" applyNumberFormat="1" applyFont="1" applyBorder="1" applyAlignment="1">
      <alignment horizontal="center" vertical="center"/>
    </xf>
    <xf numFmtId="49" fontId="22" fillId="0" borderId="12" xfId="5" applyNumberFormat="1" applyFont="1" applyFill="1" applyBorder="1" applyAlignment="1">
      <alignment horizontal="center" vertical="center"/>
    </xf>
    <xf numFmtId="49" fontId="22" fillId="0" borderId="6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12" xfId="5" applyNumberFormat="1" applyFont="1" applyFill="1" applyBorder="1" applyAlignment="1" applyProtection="1">
      <alignment vertical="center"/>
    </xf>
    <xf numFmtId="49" fontId="22" fillId="0" borderId="18" xfId="5" applyNumberFormat="1" applyFont="1" applyBorder="1" applyAlignment="1">
      <alignment horizontal="center" vertical="center"/>
    </xf>
    <xf numFmtId="49" fontId="24" fillId="0" borderId="12" xfId="5" applyNumberFormat="1" applyFont="1" applyFill="1" applyBorder="1" applyAlignment="1">
      <alignment horizontal="right" vertical="center"/>
    </xf>
    <xf numFmtId="0" fontId="24" fillId="0" borderId="12" xfId="5" applyFont="1" applyFill="1" applyBorder="1" applyAlignment="1">
      <alignment horizontal="left"/>
    </xf>
    <xf numFmtId="0" fontId="22" fillId="0" borderId="12" xfId="5" applyFont="1" applyFill="1" applyBorder="1" applyAlignment="1">
      <alignment horizontal="left"/>
    </xf>
    <xf numFmtId="49" fontId="24" fillId="0" borderId="3" xfId="5" applyNumberFormat="1" applyFont="1" applyBorder="1" applyAlignment="1">
      <alignment horizontal="center"/>
    </xf>
    <xf numFmtId="49" fontId="24" fillId="0" borderId="4" xfId="5" applyNumberFormat="1" applyFont="1" applyBorder="1" applyAlignment="1">
      <alignment horizontal="center"/>
    </xf>
    <xf numFmtId="49" fontId="24" fillId="0" borderId="17" xfId="5" applyNumberFormat="1" applyFont="1" applyFill="1" applyBorder="1" applyAlignment="1">
      <alignment horizontal="right"/>
    </xf>
    <xf numFmtId="44" fontId="24" fillId="0" borderId="6" xfId="7" applyFont="1" applyFill="1" applyBorder="1" applyAlignment="1">
      <alignment horizontal="right"/>
    </xf>
    <xf numFmtId="49" fontId="23" fillId="0" borderId="18" xfId="5" applyNumberFormat="1" applyFont="1" applyFill="1" applyBorder="1" applyAlignment="1"/>
    <xf numFmtId="49" fontId="23" fillId="0" borderId="0" xfId="5" applyNumberFormat="1" applyFont="1" applyFill="1" applyBorder="1" applyAlignment="1"/>
    <xf numFmtId="44" fontId="54" fillId="0" borderId="12" xfId="7" applyFont="1" applyBorder="1"/>
    <xf numFmtId="49" fontId="24" fillId="0" borderId="1" xfId="5" applyNumberFormat="1" applyFont="1" applyBorder="1" applyAlignment="1">
      <alignment horizontal="center"/>
    </xf>
    <xf numFmtId="49" fontId="24" fillId="0" borderId="2" xfId="5" applyNumberFormat="1" applyFont="1" applyBorder="1" applyAlignment="1">
      <alignment horizontal="center"/>
    </xf>
    <xf numFmtId="49" fontId="24" fillId="0" borderId="19" xfId="5" applyNumberFormat="1" applyFont="1" applyFill="1" applyBorder="1"/>
    <xf numFmtId="44" fontId="24" fillId="0" borderId="19" xfId="7" applyFont="1" applyFill="1" applyBorder="1"/>
    <xf numFmtId="49" fontId="24" fillId="0" borderId="12" xfId="5" applyNumberFormat="1" applyFont="1" applyBorder="1"/>
    <xf numFmtId="49" fontId="24" fillId="0" borderId="0" xfId="5" applyNumberFormat="1" applyFont="1" applyBorder="1"/>
    <xf numFmtId="49" fontId="24" fillId="0" borderId="0" xfId="5" applyNumberFormat="1" applyFont="1" applyFill="1" applyBorder="1"/>
    <xf numFmtId="49" fontId="24" fillId="0" borderId="5" xfId="5" applyNumberFormat="1" applyFont="1" applyBorder="1"/>
    <xf numFmtId="49" fontId="22" fillId="0" borderId="0" xfId="5" applyNumberFormat="1" applyFont="1" applyBorder="1"/>
    <xf numFmtId="49" fontId="22" fillId="0" borderId="0" xfId="5" applyNumberFormat="1" applyFont="1" applyFill="1" applyBorder="1"/>
    <xf numFmtId="49" fontId="24" fillId="0" borderId="1" xfId="5" applyNumberFormat="1" applyFont="1" applyFill="1" applyBorder="1" applyAlignment="1" applyProtection="1">
      <alignment horizontal="center"/>
    </xf>
    <xf numFmtId="49" fontId="24" fillId="0" borderId="2" xfId="5" applyNumberFormat="1" applyFont="1" applyFill="1" applyBorder="1" applyAlignment="1" applyProtection="1">
      <alignment horizontal="center"/>
    </xf>
    <xf numFmtId="49" fontId="24" fillId="0" borderId="8" xfId="5" applyNumberFormat="1" applyFont="1" applyFill="1" applyBorder="1" applyAlignment="1" applyProtection="1">
      <alignment horizontal="center"/>
    </xf>
    <xf numFmtId="49" fontId="24" fillId="0" borderId="10" xfId="5" applyNumberFormat="1" applyFont="1" applyFill="1" applyBorder="1" applyAlignment="1" applyProtection="1">
      <alignment horizontal="center"/>
    </xf>
    <xf numFmtId="49" fontId="24" fillId="0" borderId="11" xfId="5" applyNumberFormat="1" applyFont="1" applyFill="1" applyBorder="1" applyAlignment="1" applyProtection="1">
      <alignment horizontal="center"/>
    </xf>
    <xf numFmtId="49" fontId="24" fillId="0" borderId="4" xfId="5" applyNumberFormat="1" applyFont="1" applyFill="1" applyBorder="1" applyAlignment="1" applyProtection="1">
      <alignment horizontal="center"/>
    </xf>
    <xf numFmtId="0" fontId="24" fillId="0" borderId="12" xfId="5" applyNumberFormat="1" applyFont="1" applyFill="1" applyBorder="1" applyAlignment="1" applyProtection="1">
      <alignment horizontal="center"/>
    </xf>
    <xf numFmtId="49" fontId="24" fillId="0" borderId="12" xfId="5" applyNumberFormat="1" applyFont="1" applyFill="1" applyBorder="1" applyAlignment="1" applyProtection="1">
      <alignment horizontal="center" vertical="center"/>
    </xf>
    <xf numFmtId="49" fontId="24" fillId="0" borderId="0" xfId="5" applyNumberFormat="1" applyFont="1" applyFill="1" applyBorder="1" applyAlignment="1" applyProtection="1">
      <alignment horizontal="center" vertical="center"/>
    </xf>
    <xf numFmtId="49" fontId="24" fillId="0" borderId="0" xfId="5" applyNumberFormat="1" applyFont="1" applyFill="1" applyBorder="1" applyAlignment="1" applyProtection="1">
      <alignment horizontal="left" vertical="center"/>
    </xf>
    <xf numFmtId="44" fontId="24" fillId="0" borderId="12" xfId="7" applyFont="1" applyFill="1" applyBorder="1" applyAlignment="1" applyProtection="1">
      <alignment horizontal="left" vertical="center"/>
    </xf>
    <xf numFmtId="49" fontId="22" fillId="0" borderId="12" xfId="5" applyNumberFormat="1" applyFont="1" applyFill="1" applyBorder="1" applyAlignment="1" applyProtection="1">
      <alignment horizontal="center" vertical="center"/>
    </xf>
    <xf numFmtId="49" fontId="22" fillId="0" borderId="0" xfId="5" applyNumberFormat="1" applyFont="1" applyFill="1" applyBorder="1" applyAlignment="1" applyProtection="1">
      <alignment horizontal="center" vertical="center"/>
    </xf>
    <xf numFmtId="49" fontId="22" fillId="0" borderId="0" xfId="15" applyNumberFormat="1" applyFont="1" applyFill="1" applyBorder="1" applyAlignment="1" applyProtection="1">
      <alignment horizontal="left" vertical="center"/>
    </xf>
    <xf numFmtId="44" fontId="22" fillId="0" borderId="12" xfId="7" applyFont="1" applyFill="1" applyBorder="1" applyAlignment="1" applyProtection="1">
      <alignment horizontal="left" vertical="center"/>
    </xf>
    <xf numFmtId="49" fontId="22" fillId="0" borderId="5" xfId="15" applyNumberFormat="1" applyFont="1" applyFill="1" applyBorder="1" applyAlignment="1" applyProtection="1">
      <alignment vertical="center"/>
    </xf>
    <xf numFmtId="49" fontId="22" fillId="0" borderId="2" xfId="15" applyNumberFormat="1" applyFont="1" applyFill="1" applyBorder="1" applyAlignment="1" applyProtection="1">
      <alignment vertical="center"/>
    </xf>
    <xf numFmtId="49" fontId="24" fillId="0" borderId="2" xfId="15" applyNumberFormat="1" applyFont="1" applyFill="1" applyBorder="1" applyAlignment="1" applyProtection="1">
      <alignment horizontal="right" vertical="center"/>
    </xf>
    <xf numFmtId="44" fontId="24" fillId="0" borderId="5" xfId="7" applyFont="1" applyFill="1" applyBorder="1" applyAlignment="1" applyProtection="1">
      <alignment horizontal="right" vertical="center"/>
    </xf>
    <xf numFmtId="49" fontId="22" fillId="0" borderId="11" xfId="15" applyNumberFormat="1" applyFont="1" applyFill="1" applyBorder="1" applyAlignment="1" applyProtection="1">
      <alignment vertical="center"/>
    </xf>
    <xf numFmtId="49" fontId="22" fillId="0" borderId="4" xfId="15" applyNumberFormat="1" applyFont="1" applyFill="1" applyBorder="1" applyAlignment="1" applyProtection="1">
      <alignment vertical="center"/>
    </xf>
    <xf numFmtId="49" fontId="22" fillId="0" borderId="12" xfId="15" applyNumberFormat="1" applyFont="1" applyFill="1" applyBorder="1" applyAlignment="1" applyProtection="1">
      <alignment vertical="center"/>
    </xf>
    <xf numFmtId="44" fontId="22" fillId="0" borderId="12" xfId="7" applyFont="1" applyFill="1" applyBorder="1" applyAlignment="1" applyProtection="1">
      <alignment vertical="center"/>
    </xf>
    <xf numFmtId="49" fontId="24" fillId="0" borderId="12" xfId="15" applyNumberFormat="1" applyFont="1" applyFill="1" applyBorder="1" applyAlignment="1" applyProtection="1">
      <alignment horizontal="center" vertical="center"/>
    </xf>
    <xf numFmtId="49" fontId="24" fillId="0" borderId="0" xfId="15" applyNumberFormat="1" applyFont="1" applyFill="1" applyBorder="1" applyAlignment="1" applyProtection="1">
      <alignment horizontal="center" vertical="center"/>
    </xf>
    <xf numFmtId="49" fontId="24" fillId="0" borderId="0" xfId="15" applyNumberFormat="1" applyFont="1" applyFill="1" applyBorder="1" applyAlignment="1" applyProtection="1">
      <alignment horizontal="left" vertical="center"/>
    </xf>
    <xf numFmtId="49" fontId="22" fillId="0" borderId="12" xfId="15" applyNumberFormat="1" applyFont="1" applyFill="1" applyBorder="1" applyAlignment="1" applyProtection="1">
      <alignment horizontal="center" vertical="center"/>
    </xf>
    <xf numFmtId="49" fontId="22" fillId="0" borderId="0" xfId="15" applyNumberFormat="1" applyFont="1" applyFill="1" applyBorder="1" applyAlignment="1" applyProtection="1">
      <alignment horizontal="center" vertical="center"/>
    </xf>
    <xf numFmtId="49" fontId="22" fillId="0" borderId="0" xfId="15" applyNumberFormat="1" applyFont="1" applyFill="1" applyBorder="1" applyAlignment="1" applyProtection="1">
      <alignment vertical="center"/>
    </xf>
    <xf numFmtId="0" fontId="22" fillId="0" borderId="4" xfId="5" applyNumberFormat="1" applyFont="1" applyFill="1" applyBorder="1" applyAlignment="1" applyProtection="1"/>
    <xf numFmtId="44" fontId="24" fillId="0" borderId="11" xfId="7" applyFont="1" applyFill="1" applyBorder="1" applyAlignment="1" applyProtection="1">
      <alignment horizontal="right" vertical="center"/>
    </xf>
    <xf numFmtId="0" fontId="24" fillId="0" borderId="0" xfId="5" applyNumberFormat="1" applyFont="1" applyFill="1" applyBorder="1" applyAlignment="1" applyProtection="1">
      <alignment horizontal="left" vertical="center"/>
    </xf>
    <xf numFmtId="44" fontId="24" fillId="0" borderId="12" xfId="7" applyFont="1" applyFill="1" applyBorder="1" applyAlignment="1" applyProtection="1">
      <alignment horizontal="right" vertical="center"/>
    </xf>
    <xf numFmtId="0" fontId="22" fillId="0" borderId="0" xfId="5" applyFont="1" applyBorder="1"/>
    <xf numFmtId="44" fontId="22" fillId="0" borderId="12" xfId="7" applyFont="1" applyFill="1" applyBorder="1" applyAlignment="1" applyProtection="1">
      <alignment horizontal="right" vertical="center"/>
    </xf>
    <xf numFmtId="0" fontId="22" fillId="0" borderId="12" xfId="5" applyNumberFormat="1" applyFont="1" applyFill="1" applyBorder="1" applyAlignment="1" applyProtection="1">
      <alignment horizontal="left"/>
    </xf>
    <xf numFmtId="171" fontId="24" fillId="0" borderId="2" xfId="15" applyFont="1" applyFill="1" applyBorder="1" applyAlignment="1" applyProtection="1">
      <alignment horizontal="right" vertical="center"/>
    </xf>
    <xf numFmtId="49" fontId="24" fillId="0" borderId="0" xfId="15" applyNumberFormat="1" applyFont="1" applyFill="1" applyBorder="1" applyAlignment="1" applyProtection="1">
      <alignment horizontal="right" vertical="center"/>
    </xf>
    <xf numFmtId="49" fontId="22" fillId="0" borderId="3" xfId="15" applyNumberFormat="1" applyFont="1" applyFill="1" applyBorder="1" applyAlignment="1" applyProtection="1">
      <alignment vertical="center"/>
    </xf>
    <xf numFmtId="49" fontId="22" fillId="0" borderId="17" xfId="15" applyNumberFormat="1" applyFont="1" applyFill="1" applyBorder="1" applyAlignment="1" applyProtection="1">
      <alignment vertical="center"/>
    </xf>
    <xf numFmtId="44" fontId="22" fillId="0" borderId="11" xfId="7" applyFont="1" applyFill="1" applyBorder="1" applyAlignment="1" applyProtection="1">
      <alignment vertical="center"/>
    </xf>
    <xf numFmtId="49" fontId="56" fillId="0" borderId="1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 applyProtection="1"/>
    <xf numFmtId="44" fontId="22" fillId="0" borderId="5" xfId="7" applyFont="1" applyFill="1" applyBorder="1" applyAlignment="1" applyProtection="1"/>
    <xf numFmtId="49" fontId="24" fillId="0" borderId="18" xfId="5" applyNumberFormat="1" applyFont="1" applyBorder="1" applyAlignment="1">
      <alignment horizontal="center"/>
    </xf>
    <xf numFmtId="49" fontId="24" fillId="0" borderId="0" xfId="5" applyNumberFormat="1" applyFont="1" applyBorder="1" applyAlignment="1">
      <alignment horizontal="center"/>
    </xf>
    <xf numFmtId="49" fontId="24" fillId="0" borderId="6" xfId="5" applyNumberFormat="1" applyFont="1" applyFill="1" applyBorder="1"/>
    <xf numFmtId="44" fontId="24" fillId="0" borderId="12" xfId="7" applyFont="1" applyFill="1" applyBorder="1"/>
    <xf numFmtId="49" fontId="22" fillId="0" borderId="18" xfId="5" applyNumberFormat="1" applyFont="1" applyFill="1" applyBorder="1" applyAlignment="1" applyProtection="1"/>
    <xf numFmtId="49" fontId="22" fillId="0" borderId="0" xfId="5" applyNumberFormat="1" applyFont="1" applyFill="1" applyBorder="1" applyAlignment="1" applyProtection="1"/>
    <xf numFmtId="49" fontId="22" fillId="0" borderId="6" xfId="5" applyNumberFormat="1" applyFont="1" applyFill="1" applyBorder="1" applyAlignment="1" applyProtection="1"/>
    <xf numFmtId="44" fontId="22" fillId="0" borderId="12" xfId="7" applyFont="1" applyFill="1" applyBorder="1" applyAlignment="1" applyProtection="1"/>
    <xf numFmtId="49" fontId="57" fillId="0" borderId="18" xfId="15" applyNumberFormat="1" applyFont="1" applyFill="1" applyBorder="1" applyAlignment="1" applyProtection="1"/>
    <xf numFmtId="49" fontId="57" fillId="0" borderId="0" xfId="15" applyNumberFormat="1" applyFont="1" applyFill="1" applyBorder="1" applyAlignment="1" applyProtection="1"/>
    <xf numFmtId="44" fontId="26" fillId="0" borderId="12" xfId="7" applyFont="1" applyFill="1" applyBorder="1" applyAlignment="1" applyProtection="1">
      <alignment horizontal="center"/>
    </xf>
    <xf numFmtId="49" fontId="22" fillId="0" borderId="2" xfId="5" applyNumberFormat="1" applyFont="1" applyFill="1" applyBorder="1" applyAlignment="1" applyProtection="1"/>
    <xf numFmtId="49" fontId="22" fillId="0" borderId="19" xfId="5" applyNumberFormat="1" applyFont="1" applyFill="1" applyBorder="1" applyAlignment="1" applyProtection="1"/>
    <xf numFmtId="49" fontId="21" fillId="0" borderId="0" xfId="5" applyNumberFormat="1" applyFont="1" applyFill="1" applyBorder="1" applyAlignment="1" applyProtection="1">
      <alignment horizontal="center"/>
    </xf>
    <xf numFmtId="49" fontId="23" fillId="0" borderId="0" xfId="5" applyNumberFormat="1" applyFont="1" applyFill="1" applyBorder="1" applyAlignment="1" applyProtection="1">
      <alignment horizontal="center"/>
    </xf>
    <xf numFmtId="49" fontId="24" fillId="0" borderId="0" xfId="5" applyNumberFormat="1" applyFont="1" applyFill="1" applyBorder="1" applyAlignment="1" applyProtection="1">
      <alignment horizontal="center"/>
    </xf>
    <xf numFmtId="0" fontId="24" fillId="0" borderId="0" xfId="5" applyNumberFormat="1" applyFont="1" applyFill="1" applyBorder="1" applyAlignment="1" applyProtection="1">
      <alignment horizontal="center"/>
    </xf>
    <xf numFmtId="44" fontId="24" fillId="0" borderId="0" xfId="7" applyFont="1" applyFill="1" applyBorder="1" applyAlignment="1" applyProtection="1">
      <alignment horizontal="left" vertical="center"/>
    </xf>
    <xf numFmtId="44" fontId="22" fillId="0" borderId="0" xfId="7" applyFont="1" applyFill="1" applyBorder="1" applyAlignment="1" applyProtection="1">
      <alignment horizontal="left" vertical="center"/>
    </xf>
    <xf numFmtId="44" fontId="24" fillId="0" borderId="0" xfId="7" applyFont="1" applyFill="1" applyBorder="1" applyAlignment="1" applyProtection="1">
      <alignment horizontal="right" vertical="center"/>
    </xf>
    <xf numFmtId="44" fontId="22" fillId="0" borderId="0" xfId="7" applyFont="1" applyFill="1" applyBorder="1" applyAlignment="1" applyProtection="1">
      <alignment vertical="center"/>
    </xf>
    <xf numFmtId="49" fontId="22" fillId="0" borderId="0" xfId="5" applyNumberFormat="1" applyFont="1" applyFill="1" applyBorder="1" applyAlignment="1" applyProtection="1">
      <alignment horizontal="left" vertical="center"/>
    </xf>
    <xf numFmtId="0" fontId="22" fillId="0" borderId="0" xfId="15" applyNumberFormat="1" applyFont="1" applyFill="1" applyBorder="1" applyAlignment="1" applyProtection="1">
      <alignment vertical="center"/>
    </xf>
    <xf numFmtId="171" fontId="24" fillId="0" borderId="0" xfId="15" applyFont="1" applyFill="1" applyBorder="1" applyAlignment="1" applyProtection="1">
      <alignment horizontal="right" vertical="center"/>
    </xf>
    <xf numFmtId="171" fontId="22" fillId="0" borderId="0" xfId="15" applyFont="1" applyFill="1" applyBorder="1" applyAlignment="1" applyProtection="1">
      <alignment vertical="center"/>
    </xf>
    <xf numFmtId="0" fontId="24" fillId="0" borderId="0" xfId="15" applyNumberFormat="1" applyFont="1" applyFill="1" applyBorder="1" applyAlignment="1" applyProtection="1">
      <alignment horizontal="center" vertical="center"/>
    </xf>
    <xf numFmtId="171" fontId="24" fillId="0" borderId="0" xfId="15" applyFont="1" applyFill="1" applyBorder="1" applyAlignment="1" applyProtection="1">
      <alignment horizontal="left" vertical="center"/>
    </xf>
    <xf numFmtId="0" fontId="22" fillId="0" borderId="0" xfId="15" applyNumberFormat="1" applyFont="1" applyFill="1" applyBorder="1" applyAlignment="1" applyProtection="1">
      <alignment horizontal="center" vertical="center"/>
    </xf>
    <xf numFmtId="171" fontId="22" fillId="0" borderId="0" xfId="15" applyFont="1" applyFill="1" applyBorder="1" applyAlignment="1" applyProtection="1">
      <alignment horizontal="left" vertical="center"/>
    </xf>
    <xf numFmtId="0" fontId="22" fillId="0" borderId="0" xfId="5" applyNumberFormat="1" applyFont="1" applyFill="1" applyBorder="1" applyAlignment="1" applyProtection="1"/>
    <xf numFmtId="44" fontId="22" fillId="0" borderId="0" xfId="7" applyFont="1" applyFill="1" applyBorder="1" applyAlignment="1" applyProtection="1"/>
    <xf numFmtId="2" fontId="23" fillId="0" borderId="0" xfId="5" applyNumberFormat="1" applyFont="1" applyFill="1" applyBorder="1" applyAlignment="1"/>
    <xf numFmtId="3" fontId="24" fillId="0" borderId="0" xfId="5" applyNumberFormat="1" applyFont="1" applyBorder="1" applyAlignment="1">
      <alignment horizontal="center"/>
    </xf>
    <xf numFmtId="44" fontId="57" fillId="0" borderId="0" xfId="7" applyFont="1" applyFill="1" applyBorder="1" applyAlignment="1" applyProtection="1">
      <alignment horizontal="center"/>
    </xf>
    <xf numFmtId="3" fontId="27" fillId="0" borderId="0" xfId="5" applyNumberFormat="1" applyFont="1" applyBorder="1"/>
    <xf numFmtId="3" fontId="27" fillId="0" borderId="0" xfId="5" applyNumberFormat="1" applyFont="1"/>
    <xf numFmtId="0" fontId="21" fillId="0" borderId="3" xfId="5" applyFont="1" applyFill="1" applyBorder="1" applyAlignment="1"/>
    <xf numFmtId="0" fontId="23" fillId="0" borderId="18" xfId="5" applyFont="1" applyFill="1" applyBorder="1" applyAlignment="1"/>
    <xf numFmtId="0" fontId="24" fillId="0" borderId="31" xfId="5" applyFont="1" applyFill="1" applyBorder="1"/>
    <xf numFmtId="0" fontId="22" fillId="0" borderId="33" xfId="5" applyFont="1" applyFill="1" applyBorder="1"/>
    <xf numFmtId="0" fontId="22" fillId="0" borderId="32" xfId="5" applyFont="1" applyFill="1" applyBorder="1"/>
    <xf numFmtId="0" fontId="22" fillId="0" borderId="9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 vertical="center" wrapText="1"/>
    </xf>
    <xf numFmtId="0" fontId="58" fillId="0" borderId="5" xfId="5" applyFont="1" applyFill="1" applyBorder="1" applyAlignment="1">
      <alignment horizontal="center" vertical="center" wrapText="1"/>
    </xf>
    <xf numFmtId="0" fontId="58" fillId="0" borderId="37" xfId="5" applyFont="1" applyFill="1" applyBorder="1" applyAlignment="1">
      <alignment horizontal="center" vertical="center" wrapText="1"/>
    </xf>
    <xf numFmtId="0" fontId="56" fillId="0" borderId="38" xfId="5" applyFont="1" applyFill="1" applyBorder="1" applyAlignment="1">
      <alignment horizontal="center"/>
    </xf>
    <xf numFmtId="0" fontId="58" fillId="0" borderId="8" xfId="5" applyFont="1" applyFill="1" applyBorder="1"/>
    <xf numFmtId="4" fontId="58" fillId="0" borderId="39" xfId="5" applyNumberFormat="1" applyFont="1" applyFill="1" applyBorder="1"/>
    <xf numFmtId="4" fontId="27" fillId="0" borderId="0" xfId="5" applyNumberFormat="1" applyFont="1" applyFill="1"/>
    <xf numFmtId="0" fontId="55" fillId="0" borderId="8" xfId="5" applyFont="1" applyFill="1" applyBorder="1"/>
    <xf numFmtId="4" fontId="55" fillId="0" borderId="16" xfId="5" applyNumberFormat="1" applyFont="1" applyFill="1" applyBorder="1"/>
    <xf numFmtId="4" fontId="55" fillId="0" borderId="8" xfId="5" applyNumberFormat="1" applyFont="1" applyFill="1" applyBorder="1"/>
    <xf numFmtId="4" fontId="53" fillId="0" borderId="34" xfId="5" applyNumberFormat="1" applyFont="1" applyFill="1" applyBorder="1"/>
    <xf numFmtId="0" fontId="27" fillId="0" borderId="35" xfId="5" applyFont="1" applyFill="1" applyBorder="1"/>
    <xf numFmtId="0" fontId="23" fillId="0" borderId="9" xfId="5" applyFont="1" applyFill="1" applyBorder="1" applyAlignment="1"/>
    <xf numFmtId="0" fontId="23" fillId="0" borderId="40" xfId="5" applyFont="1" applyFill="1" applyBorder="1" applyAlignment="1"/>
    <xf numFmtId="0" fontId="23" fillId="0" borderId="10" xfId="5" applyFont="1" applyFill="1" applyBorder="1" applyAlignment="1"/>
    <xf numFmtId="4" fontId="23" fillId="0" borderId="41" xfId="5" applyNumberFormat="1" applyFont="1" applyFill="1" applyBorder="1"/>
    <xf numFmtId="0" fontId="24" fillId="0" borderId="34" xfId="5" applyFont="1" applyFill="1" applyBorder="1"/>
    <xf numFmtId="4" fontId="24" fillId="0" borderId="35" xfId="5" applyNumberFormat="1" applyFont="1" applyFill="1" applyBorder="1"/>
    <xf numFmtId="0" fontId="54" fillId="0" borderId="38" xfId="5" applyFont="1" applyFill="1" applyBorder="1" applyAlignment="1">
      <alignment horizontal="center" vertical="center" wrapText="1"/>
    </xf>
    <xf numFmtId="0" fontId="58" fillId="0" borderId="8" xfId="5" applyFont="1" applyFill="1" applyBorder="1" applyAlignment="1">
      <alignment horizontal="center" vertical="center" wrapText="1"/>
    </xf>
    <xf numFmtId="0" fontId="58" fillId="0" borderId="39" xfId="5" applyFont="1" applyFill="1" applyBorder="1" applyAlignment="1">
      <alignment horizontal="center" vertical="center" wrapText="1"/>
    </xf>
    <xf numFmtId="0" fontId="58" fillId="0" borderId="0" xfId="5" applyFont="1" applyFill="1" applyBorder="1" applyAlignment="1">
      <alignment horizontal="left"/>
    </xf>
    <xf numFmtId="4" fontId="22" fillId="0" borderId="5" xfId="5" applyNumberFormat="1" applyFont="1" applyFill="1" applyBorder="1"/>
    <xf numFmtId="4" fontId="22" fillId="0" borderId="8" xfId="5" applyNumberFormat="1" applyFont="1" applyFill="1" applyBorder="1"/>
    <xf numFmtId="4" fontId="23" fillId="0" borderId="16" xfId="5" applyNumberFormat="1" applyFont="1" applyFill="1" applyBorder="1"/>
    <xf numFmtId="43" fontId="22" fillId="0" borderId="0" xfId="14" applyFont="1" applyFill="1" applyBorder="1"/>
    <xf numFmtId="44" fontId="27" fillId="0" borderId="0" xfId="5" applyNumberFormat="1" applyFont="1" applyFill="1" applyBorder="1"/>
    <xf numFmtId="43" fontId="27" fillId="0" borderId="0" xfId="14" applyFont="1" applyFill="1" applyBorder="1"/>
    <xf numFmtId="43" fontId="22" fillId="0" borderId="0" xfId="5" applyNumberFormat="1" applyFont="1" applyFill="1" applyBorder="1"/>
    <xf numFmtId="43" fontId="27" fillId="0" borderId="0" xfId="5" applyNumberFormat="1" applyFont="1" applyFill="1" applyBorder="1"/>
    <xf numFmtId="4" fontId="23" fillId="0" borderId="0" xfId="5" applyNumberFormat="1" applyFont="1" applyFill="1" applyBorder="1"/>
    <xf numFmtId="49" fontId="24" fillId="0" borderId="0" xfId="5" applyNumberFormat="1" applyFont="1" applyFill="1" applyBorder="1" applyAlignment="1">
      <alignment horizontal="center"/>
    </xf>
    <xf numFmtId="17" fontId="24" fillId="0" borderId="0" xfId="5" applyNumberFormat="1" applyFont="1" applyFill="1" applyBorder="1" applyAlignment="1">
      <alignment horizontal="right"/>
    </xf>
    <xf numFmtId="8" fontId="22" fillId="0" borderId="6" xfId="7" applyNumberFormat="1" applyFont="1" applyFill="1" applyBorder="1" applyAlignment="1" applyProtection="1">
      <alignment vertical="center"/>
    </xf>
    <xf numFmtId="0" fontId="59" fillId="0" borderId="0" xfId="16" applyFont="1"/>
    <xf numFmtId="0" fontId="1" fillId="0" borderId="0" xfId="16"/>
    <xf numFmtId="43" fontId="0" fillId="0" borderId="0" xfId="4" applyFont="1"/>
    <xf numFmtId="0" fontId="61" fillId="15" borderId="8" xfId="16" applyFont="1" applyFill="1" applyBorder="1" applyAlignment="1">
      <alignment horizontal="center" vertical="center" wrapText="1"/>
    </xf>
    <xf numFmtId="43" fontId="61" fillId="15" borderId="8" xfId="4" applyFont="1" applyFill="1" applyBorder="1" applyAlignment="1">
      <alignment horizontal="center" vertical="center" wrapText="1"/>
    </xf>
    <xf numFmtId="0" fontId="1" fillId="0" borderId="0" xfId="16" applyAlignment="1">
      <alignment horizontal="right"/>
    </xf>
    <xf numFmtId="4" fontId="63" fillId="9" borderId="8" xfId="16" applyNumberFormat="1" applyFont="1" applyFill="1" applyBorder="1" applyAlignment="1">
      <alignment vertical="center"/>
    </xf>
    <xf numFmtId="0" fontId="1" fillId="0" borderId="0" xfId="16" applyAlignment="1">
      <alignment horizontal="center"/>
    </xf>
    <xf numFmtId="43" fontId="62" fillId="0" borderId="8" xfId="4" applyFont="1" applyFill="1" applyBorder="1" applyAlignment="1">
      <alignment vertical="center"/>
    </xf>
    <xf numFmtId="43" fontId="62" fillId="0" borderId="8" xfId="4" applyFont="1" applyBorder="1" applyAlignment="1">
      <alignment vertical="center"/>
    </xf>
    <xf numFmtId="43" fontId="0" fillId="0" borderId="0" xfId="4" applyFont="1" applyBorder="1"/>
    <xf numFmtId="43" fontId="0" fillId="0" borderId="0" xfId="4" applyFont="1" applyAlignment="1">
      <alignment horizontal="right"/>
    </xf>
    <xf numFmtId="43" fontId="1" fillId="0" borderId="0" xfId="16" applyNumberFormat="1"/>
    <xf numFmtId="4" fontId="62" fillId="9" borderId="8" xfId="16" applyNumberFormat="1" applyFont="1" applyFill="1" applyBorder="1" applyAlignment="1">
      <alignment vertical="center"/>
    </xf>
    <xf numFmtId="0" fontId="1" fillId="0" borderId="0" xfId="16" applyBorder="1"/>
    <xf numFmtId="43" fontId="63" fillId="0" borderId="8" xfId="4" applyFont="1" applyBorder="1" applyAlignment="1">
      <alignment vertical="center"/>
    </xf>
    <xf numFmtId="0" fontId="1" fillId="0" borderId="0" xfId="16" applyAlignment="1">
      <alignment vertical="center"/>
    </xf>
    <xf numFmtId="0" fontId="0" fillId="0" borderId="0" xfId="0"/>
    <xf numFmtId="0" fontId="0" fillId="0" borderId="0" xfId="0"/>
    <xf numFmtId="0" fontId="1" fillId="0" borderId="8" xfId="16" applyBorder="1" applyAlignment="1">
      <alignment horizontal="center"/>
    </xf>
    <xf numFmtId="0" fontId="64" fillId="0" borderId="8" xfId="16" applyFont="1" applyBorder="1" applyAlignment="1">
      <alignment horizontal="center"/>
    </xf>
    <xf numFmtId="43" fontId="0" fillId="0" borderId="8" xfId="4" applyFont="1" applyBorder="1"/>
    <xf numFmtId="49" fontId="0" fillId="0" borderId="8" xfId="1" applyNumberFormat="1" applyFont="1" applyFill="1" applyBorder="1" applyAlignment="1">
      <alignment horizontal="center"/>
    </xf>
    <xf numFmtId="174" fontId="1" fillId="0" borderId="8" xfId="2" applyNumberFormat="1" applyFont="1" applyFill="1" applyBorder="1" applyAlignment="1">
      <alignment horizontal="right" wrapText="1"/>
    </xf>
    <xf numFmtId="174" fontId="11" fillId="0" borderId="8" xfId="2" applyNumberFormat="1" applyFont="1" applyFill="1" applyBorder="1" applyAlignment="1">
      <alignment horizontal="right" wrapText="1"/>
    </xf>
    <xf numFmtId="174" fontId="10" fillId="0" borderId="8" xfId="2" applyNumberFormat="1" applyFont="1" applyFill="1" applyBorder="1" applyAlignment="1">
      <alignment horizontal="right" wrapText="1"/>
    </xf>
    <xf numFmtId="174" fontId="1" fillId="0" borderId="2" xfId="2" applyNumberFormat="1" applyFont="1" applyFill="1" applyBorder="1"/>
    <xf numFmtId="174" fontId="2" fillId="0" borderId="8" xfId="2" applyNumberFormat="1" applyFont="1" applyFill="1" applyBorder="1" applyAlignment="1">
      <alignment horizontal="right"/>
    </xf>
    <xf numFmtId="174" fontId="2" fillId="0" borderId="0" xfId="2" applyNumberFormat="1" applyFont="1" applyFill="1" applyBorder="1" applyAlignment="1">
      <alignment horizontal="right"/>
    </xf>
    <xf numFmtId="174" fontId="1" fillId="4" borderId="8" xfId="2" applyNumberFormat="1" applyFont="1" applyFill="1" applyBorder="1" applyAlignment="1">
      <alignment horizontal="right" wrapText="1"/>
    </xf>
    <xf numFmtId="174" fontId="2" fillId="0" borderId="8" xfId="2" applyNumberFormat="1" applyFont="1" applyFill="1" applyBorder="1"/>
    <xf numFmtId="174" fontId="2" fillId="0" borderId="8" xfId="2" applyNumberFormat="1" applyFont="1" applyFill="1" applyBorder="1" applyAlignment="1">
      <alignment horizontal="right" wrapText="1"/>
    </xf>
    <xf numFmtId="174" fontId="1" fillId="0" borderId="8" xfId="2" applyNumberFormat="1" applyFont="1" applyBorder="1"/>
    <xf numFmtId="174" fontId="0" fillId="0" borderId="0" xfId="2" applyNumberFormat="1" applyFont="1"/>
    <xf numFmtId="174" fontId="2" fillId="0" borderId="8" xfId="2" applyNumberFormat="1" applyFont="1" applyFill="1" applyBorder="1" applyAlignment="1">
      <alignment wrapText="1"/>
    </xf>
    <xf numFmtId="174" fontId="1" fillId="0" borderId="8" xfId="2" applyNumberFormat="1" applyFont="1" applyFill="1" applyBorder="1" applyAlignment="1">
      <alignment wrapText="1"/>
    </xf>
    <xf numFmtId="174" fontId="6" fillId="0" borderId="8" xfId="2" applyNumberFormat="1" applyFont="1" applyFill="1" applyBorder="1" applyAlignment="1">
      <alignment horizontal="right" wrapText="1"/>
    </xf>
    <xf numFmtId="174" fontId="14" fillId="0" borderId="8" xfId="2" applyNumberFormat="1" applyFont="1" applyFill="1" applyBorder="1" applyAlignment="1">
      <alignment horizontal="right" wrapText="1"/>
    </xf>
    <xf numFmtId="174" fontId="2" fillId="0" borderId="8" xfId="2" applyNumberFormat="1" applyFont="1" applyFill="1" applyBorder="1" applyAlignment="1">
      <alignment horizontal="left"/>
    </xf>
    <xf numFmtId="174" fontId="0" fillId="0" borderId="8" xfId="2" applyNumberFormat="1" applyFont="1" applyBorder="1"/>
    <xf numFmtId="174" fontId="2" fillId="0" borderId="8" xfId="2" applyNumberFormat="1" applyFont="1" applyBorder="1"/>
    <xf numFmtId="174" fontId="2" fillId="0" borderId="0" xfId="2" applyNumberFormat="1" applyFont="1" applyFill="1" applyBorder="1"/>
    <xf numFmtId="2" fontId="1" fillId="0" borderId="8" xfId="2" applyNumberFormat="1" applyFont="1" applyFill="1" applyBorder="1" applyAlignment="1">
      <alignment wrapText="1"/>
    </xf>
    <xf numFmtId="2" fontId="6" fillId="0" borderId="8" xfId="1" applyNumberFormat="1" applyFont="1" applyFill="1" applyBorder="1" applyAlignment="1">
      <alignment wrapText="1"/>
    </xf>
    <xf numFmtId="2" fontId="1" fillId="0" borderId="8" xfId="1" applyNumberFormat="1" applyFont="1" applyBorder="1" applyAlignment="1"/>
    <xf numFmtId="2" fontId="8" fillId="0" borderId="8" xfId="1" applyNumberFormat="1" applyFont="1" applyBorder="1" applyAlignment="1">
      <alignment wrapText="1"/>
    </xf>
    <xf numFmtId="2" fontId="1" fillId="0" borderId="0" xfId="0" applyNumberFormat="1" applyFont="1"/>
    <xf numFmtId="2" fontId="0" fillId="0" borderId="8" xfId="2" applyNumberFormat="1" applyFont="1" applyFill="1" applyBorder="1" applyAlignment="1">
      <alignment horizontal="right" wrapText="1"/>
    </xf>
    <xf numFmtId="2" fontId="6" fillId="0" borderId="8" xfId="1" applyNumberFormat="1" applyFont="1" applyBorder="1" applyAlignment="1">
      <alignment vertical="center" wrapText="1"/>
    </xf>
    <xf numFmtId="2" fontId="6" fillId="0" borderId="8" xfId="1" applyNumberFormat="1" applyFont="1" applyBorder="1" applyAlignment="1">
      <alignment wrapText="1"/>
    </xf>
    <xf numFmtId="43" fontId="12" fillId="0" borderId="8" xfId="1" applyNumberFormat="1" applyFont="1" applyBorder="1" applyAlignment="1">
      <alignment horizontal="right" wrapText="1"/>
    </xf>
    <xf numFmtId="43" fontId="6" fillId="0" borderId="8" xfId="1" applyNumberFormat="1" applyFont="1" applyBorder="1" applyAlignment="1">
      <alignment horizontal="right" wrapText="1"/>
    </xf>
    <xf numFmtId="2" fontId="6" fillId="0" borderId="11" xfId="1" applyNumberFormat="1" applyFont="1" applyBorder="1" applyAlignment="1">
      <alignment wrapText="1"/>
    </xf>
    <xf numFmtId="2" fontId="6" fillId="0" borderId="8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5" xfId="1" applyNumberFormat="1" applyFont="1" applyBorder="1" applyAlignment="1">
      <alignment wrapText="1"/>
    </xf>
    <xf numFmtId="43" fontId="12" fillId="0" borderId="0" xfId="1" applyNumberFormat="1" applyFont="1" applyBorder="1" applyAlignment="1">
      <alignment horizontal="right" wrapText="1"/>
    </xf>
    <xf numFmtId="0" fontId="0" fillId="0" borderId="8" xfId="0" applyFont="1" applyBorder="1"/>
    <xf numFmtId="2" fontId="6" fillId="0" borderId="8" xfId="2" applyNumberFormat="1" applyFont="1" applyBorder="1" applyAlignment="1">
      <alignment horizontal="right" wrapText="1"/>
    </xf>
    <xf numFmtId="2" fontId="6" fillId="0" borderId="8" xfId="4" applyNumberFormat="1" applyFont="1" applyBorder="1" applyAlignment="1">
      <alignment horizontal="right" wrapText="1"/>
    </xf>
    <xf numFmtId="2" fontId="6" fillId="4" borderId="8" xfId="4" applyNumberFormat="1" applyFont="1" applyFill="1" applyBorder="1" applyAlignment="1">
      <alignment horizontal="right" wrapText="1"/>
    </xf>
    <xf numFmtId="2" fontId="6" fillId="0" borderId="8" xfId="4" applyNumberFormat="1" applyFont="1" applyFill="1" applyBorder="1" applyAlignment="1">
      <alignment horizontal="right" wrapText="1"/>
    </xf>
    <xf numFmtId="2" fontId="6" fillId="4" borderId="8" xfId="2" applyNumberFormat="1" applyFont="1" applyFill="1" applyBorder="1" applyAlignment="1">
      <alignment horizontal="right" wrapText="1"/>
    </xf>
    <xf numFmtId="43" fontId="6" fillId="0" borderId="8" xfId="1" applyNumberFormat="1" applyFont="1" applyFill="1" applyBorder="1" applyAlignment="1">
      <alignment horizontal="right" wrapText="1"/>
    </xf>
    <xf numFmtId="2" fontId="0" fillId="0" borderId="0" xfId="0" applyNumberFormat="1" applyFont="1"/>
    <xf numFmtId="2" fontId="6" fillId="0" borderId="5" xfId="1" applyNumberFormat="1" applyFont="1" applyBorder="1" applyAlignment="1">
      <alignment horizontal="right" wrapText="1"/>
    </xf>
    <xf numFmtId="2" fontId="2" fillId="0" borderId="8" xfId="0" applyNumberFormat="1" applyFont="1" applyBorder="1"/>
    <xf numFmtId="2" fontId="6" fillId="0" borderId="11" xfId="1" applyNumberFormat="1" applyFont="1" applyBorder="1" applyAlignment="1">
      <alignment horizontal="right" wrapText="1"/>
    </xf>
    <xf numFmtId="165" fontId="6" fillId="0" borderId="8" xfId="1" applyNumberFormat="1" applyFont="1" applyBorder="1" applyAlignment="1">
      <alignment horizontal="right" wrapText="1"/>
    </xf>
    <xf numFmtId="165" fontId="6" fillId="4" borderId="8" xfId="1" applyNumberFormat="1" applyFont="1" applyFill="1" applyBorder="1" applyAlignment="1">
      <alignment horizontal="right" wrapText="1"/>
    </xf>
    <xf numFmtId="2" fontId="6" fillId="4" borderId="0" xfId="4" applyNumberFormat="1" applyFont="1" applyFill="1" applyBorder="1" applyAlignment="1">
      <alignment horizontal="right" wrapText="1"/>
    </xf>
    <xf numFmtId="2" fontId="1" fillId="4" borderId="0" xfId="0" applyNumberFormat="1" applyFont="1" applyFill="1"/>
    <xf numFmtId="2" fontId="6" fillId="4" borderId="8" xfId="1" applyNumberFormat="1" applyFont="1" applyFill="1" applyBorder="1" applyAlignment="1">
      <alignment horizontal="right" wrapText="1"/>
    </xf>
    <xf numFmtId="8" fontId="2" fillId="0" borderId="0" xfId="2" applyNumberFormat="1" applyFont="1" applyFill="1" applyBorder="1" applyAlignment="1">
      <alignment horizontal="right"/>
    </xf>
    <xf numFmtId="174" fontId="10" fillId="0" borderId="5" xfId="2" applyNumberFormat="1" applyFont="1" applyFill="1" applyBorder="1" applyAlignment="1">
      <alignment horizontal="right" wrapText="1"/>
    </xf>
    <xf numFmtId="2" fontId="0" fillId="0" borderId="5" xfId="0" applyNumberFormat="1" applyFont="1" applyBorder="1"/>
    <xf numFmtId="2" fontId="0" fillId="0" borderId="2" xfId="0" applyNumberFormat="1" applyFont="1" applyBorder="1"/>
    <xf numFmtId="0" fontId="9" fillId="0" borderId="0" xfId="3" applyFont="1" applyBorder="1" applyAlignment="1">
      <alignment horizontal="center" vertical="top" wrapText="1"/>
    </xf>
    <xf numFmtId="0" fontId="24" fillId="0" borderId="9" xfId="5" applyFont="1" applyFill="1" applyBorder="1" applyAlignment="1">
      <alignment horizontal="center"/>
    </xf>
    <xf numFmtId="0" fontId="24" fillId="0" borderId="10" xfId="5" applyFont="1" applyFill="1" applyBorder="1" applyAlignment="1">
      <alignment horizontal="center"/>
    </xf>
    <xf numFmtId="0" fontId="24" fillId="0" borderId="16" xfId="5" applyFont="1" applyFill="1" applyBorder="1" applyAlignment="1">
      <alignment horizontal="center"/>
    </xf>
    <xf numFmtId="0" fontId="24" fillId="0" borderId="2" xfId="5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0" fontId="22" fillId="0" borderId="17" xfId="5" applyFont="1" applyFill="1" applyBorder="1" applyAlignment="1">
      <alignment horizontal="center"/>
    </xf>
    <xf numFmtId="0" fontId="24" fillId="0" borderId="6" xfId="5" applyFont="1" applyFill="1" applyBorder="1" applyAlignment="1">
      <alignment horizontal="center"/>
    </xf>
    <xf numFmtId="49" fontId="56" fillId="0" borderId="0" xfId="5" applyNumberFormat="1" applyFont="1" applyFill="1" applyBorder="1" applyAlignment="1">
      <alignment horizontal="center"/>
    </xf>
    <xf numFmtId="49" fontId="56" fillId="0" borderId="6" xfId="5" applyNumberFormat="1" applyFont="1" applyFill="1" applyBorder="1" applyAlignment="1">
      <alignment horizontal="center"/>
    </xf>
    <xf numFmtId="0" fontId="20" fillId="0" borderId="0" xfId="5" applyBorder="1"/>
    <xf numFmtId="0" fontId="0" fillId="0" borderId="0" xfId="0"/>
    <xf numFmtId="0" fontId="2" fillId="9" borderId="0" xfId="0" applyFont="1" applyFill="1" applyAlignment="1">
      <alignment horizontal="left"/>
    </xf>
    <xf numFmtId="0" fontId="0" fillId="0" borderId="0" xfId="0"/>
    <xf numFmtId="0" fontId="29" fillId="6" borderId="20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/>
    </xf>
    <xf numFmtId="0" fontId="29" fillId="6" borderId="25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Fill="1" applyBorder="1"/>
    <xf numFmtId="43" fontId="22" fillId="0" borderId="0" xfId="6" applyFont="1" applyFill="1" applyBorder="1" applyAlignment="1">
      <alignment horizontal="center"/>
    </xf>
    <xf numFmtId="43" fontId="22" fillId="0" borderId="12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49" fontId="0" fillId="0" borderId="8" xfId="1" applyNumberFormat="1" applyFont="1" applyFill="1" applyBorder="1" applyAlignment="1">
      <alignment horizontal="left"/>
    </xf>
    <xf numFmtId="0" fontId="24" fillId="0" borderId="8" xfId="0" applyFont="1" applyFill="1" applyBorder="1" applyAlignment="1">
      <alignment horizontal="center"/>
    </xf>
    <xf numFmtId="0" fontId="24" fillId="0" borderId="8" xfId="0" applyFont="1" applyFill="1" applyBorder="1"/>
    <xf numFmtId="0" fontId="22" fillId="0" borderId="16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43" fontId="0" fillId="0" borderId="8" xfId="1" applyNumberFormat="1" applyFont="1" applyFill="1" applyBorder="1" applyAlignment="1">
      <alignment horizontal="left"/>
    </xf>
    <xf numFmtId="2" fontId="1" fillId="4" borderId="8" xfId="0" applyNumberFormat="1" applyFont="1" applyFill="1" applyBorder="1"/>
    <xf numFmtId="174" fontId="2" fillId="0" borderId="0" xfId="2" applyNumberFormat="1" applyFont="1" applyFill="1"/>
    <xf numFmtId="0" fontId="24" fillId="0" borderId="16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0" fillId="0" borderId="8" xfId="0" applyBorder="1"/>
    <xf numFmtId="0" fontId="9" fillId="0" borderId="8" xfId="16" applyFont="1" applyBorder="1" applyAlignment="1">
      <alignment horizontal="left" vertical="center"/>
    </xf>
    <xf numFmtId="0" fontId="9" fillId="9" borderId="9" xfId="16" applyFont="1" applyFill="1" applyBorder="1" applyAlignment="1">
      <alignment vertical="center"/>
    </xf>
    <xf numFmtId="0" fontId="9" fillId="9" borderId="10" xfId="16" applyFont="1" applyFill="1" applyBorder="1" applyAlignment="1">
      <alignment vertical="center"/>
    </xf>
    <xf numFmtId="0" fontId="9" fillId="0" borderId="8" xfId="16" applyFont="1" applyFill="1" applyBorder="1" applyAlignment="1">
      <alignment horizontal="left" vertical="center"/>
    </xf>
    <xf numFmtId="0" fontId="1" fillId="0" borderId="8" xfId="16" applyFont="1" applyBorder="1" applyAlignment="1">
      <alignment horizontal="left" vertical="center"/>
    </xf>
    <xf numFmtId="0" fontId="9" fillId="0" borderId="8" xfId="16" applyFont="1" applyBorder="1" applyAlignment="1">
      <alignment vertical="center"/>
    </xf>
    <xf numFmtId="0" fontId="9" fillId="0" borderId="8" xfId="16" applyFont="1" applyFill="1" applyBorder="1" applyAlignment="1">
      <alignment vertical="center"/>
    </xf>
    <xf numFmtId="0" fontId="9" fillId="0" borderId="8" xfId="16" applyFont="1" applyFill="1" applyBorder="1" applyAlignment="1">
      <alignment vertical="center" wrapText="1"/>
    </xf>
    <xf numFmtId="0" fontId="36" fillId="14" borderId="42" xfId="16" applyFont="1" applyFill="1" applyBorder="1" applyAlignment="1">
      <alignment horizontal="center" vertical="center" wrapText="1"/>
    </xf>
    <xf numFmtId="0" fontId="36" fillId="14" borderId="8" xfId="16" applyFont="1" applyFill="1" applyBorder="1" applyAlignment="1">
      <alignment horizontal="left" vertical="center" wrapText="1"/>
    </xf>
    <xf numFmtId="0" fontId="36" fillId="14" borderId="8" xfId="16" applyFont="1" applyFill="1" applyBorder="1" applyAlignment="1">
      <alignment horizontal="center" vertical="center" wrapText="1"/>
    </xf>
    <xf numFmtId="0" fontId="1" fillId="0" borderId="0" xfId="16" applyFill="1" applyAlignment="1">
      <alignment vertical="center"/>
    </xf>
    <xf numFmtId="43" fontId="0" fillId="0" borderId="0" xfId="4" applyFont="1" applyFill="1"/>
    <xf numFmtId="0" fontId="1" fillId="0" borderId="0" xfId="16" applyFill="1"/>
    <xf numFmtId="43" fontId="36" fillId="0" borderId="8" xfId="1" applyNumberFormat="1" applyFont="1" applyFill="1" applyBorder="1" applyAlignment="1">
      <alignment horizontal="center" vertical="center" wrapText="1"/>
    </xf>
    <xf numFmtId="0" fontId="1" fillId="0" borderId="0" xfId="16" applyFont="1" applyFill="1" applyBorder="1" applyAlignment="1">
      <alignment horizontal="left" vertical="center"/>
    </xf>
    <xf numFmtId="0" fontId="2" fillId="0" borderId="0" xfId="16" applyFont="1" applyFill="1" applyBorder="1" applyAlignment="1">
      <alignment vertical="center"/>
    </xf>
    <xf numFmtId="4" fontId="63" fillId="0" borderId="0" xfId="16" applyNumberFormat="1" applyFont="1" applyFill="1" applyBorder="1" applyAlignment="1">
      <alignment vertical="center"/>
    </xf>
    <xf numFmtId="0" fontId="9" fillId="0" borderId="0" xfId="16" applyFont="1" applyFill="1" applyBorder="1" applyAlignment="1">
      <alignment horizontal="left" vertical="center"/>
    </xf>
    <xf numFmtId="0" fontId="1" fillId="0" borderId="0" xfId="16" applyFont="1" applyFill="1" applyBorder="1" applyAlignment="1">
      <alignment vertical="center"/>
    </xf>
    <xf numFmtId="43" fontId="0" fillId="0" borderId="0" xfId="4" applyFont="1" applyFill="1" applyAlignment="1">
      <alignment vertical="center"/>
    </xf>
    <xf numFmtId="0" fontId="0" fillId="0" borderId="8" xfId="0" applyFill="1" applyBorder="1" applyAlignment="1">
      <alignment horizontal="center"/>
    </xf>
    <xf numFmtId="43" fontId="0" fillId="0" borderId="8" xfId="1" applyNumberFormat="1" applyFont="1" applyFill="1" applyBorder="1" applyAlignment="1">
      <alignment horizontal="center"/>
    </xf>
    <xf numFmtId="0" fontId="64" fillId="0" borderId="0" xfId="16" applyFont="1" applyBorder="1" applyAlignment="1">
      <alignment horizontal="center"/>
    </xf>
    <xf numFmtId="0" fontId="1" fillId="0" borderId="0" xfId="16" applyBorder="1" applyAlignment="1">
      <alignment horizontal="center"/>
    </xf>
    <xf numFmtId="0" fontId="9" fillId="0" borderId="0" xfId="16" applyFont="1" applyBorder="1" applyAlignment="1">
      <alignment horizontal="left" vertical="center"/>
    </xf>
    <xf numFmtId="0" fontId="1" fillId="0" borderId="0" xfId="16" applyFont="1" applyBorder="1" applyAlignment="1">
      <alignment horizontal="left" vertical="center"/>
    </xf>
    <xf numFmtId="0" fontId="9" fillId="0" borderId="0" xfId="16" applyFont="1" applyBorder="1" applyAlignment="1">
      <alignment vertical="center"/>
    </xf>
    <xf numFmtId="43" fontId="62" fillId="0" borderId="0" xfId="4" applyFont="1" applyFill="1" applyBorder="1" applyAlignment="1">
      <alignment vertical="center"/>
    </xf>
    <xf numFmtId="43" fontId="62" fillId="0" borderId="0" xfId="4" applyFont="1" applyBorder="1" applyAlignment="1">
      <alignment vertical="center"/>
    </xf>
    <xf numFmtId="0" fontId="23" fillId="9" borderId="9" xfId="16" applyFont="1" applyFill="1" applyBorder="1" applyAlignment="1">
      <alignment vertical="center"/>
    </xf>
    <xf numFmtId="0" fontId="54" fillId="9" borderId="10" xfId="16" applyFont="1" applyFill="1" applyBorder="1" applyAlignment="1">
      <alignment vertical="center"/>
    </xf>
    <xf numFmtId="4" fontId="67" fillId="9" borderId="8" xfId="16" applyNumberFormat="1" applyFont="1" applyFill="1" applyBorder="1" applyAlignment="1">
      <alignment vertical="center"/>
    </xf>
    <xf numFmtId="43" fontId="65" fillId="0" borderId="8" xfId="4" applyFont="1" applyBorder="1"/>
    <xf numFmtId="0" fontId="1" fillId="9" borderId="10" xfId="16" applyFill="1" applyBorder="1"/>
    <xf numFmtId="0" fontId="60" fillId="0" borderId="0" xfId="16" applyFont="1" applyFill="1" applyBorder="1" applyAlignment="1">
      <alignment vertical="center"/>
    </xf>
    <xf numFmtId="44" fontId="24" fillId="0" borderId="18" xfId="7" applyFont="1" applyFill="1" applyBorder="1" applyAlignment="1" applyProtection="1">
      <alignment horizontal="right" vertical="center"/>
    </xf>
    <xf numFmtId="4" fontId="62" fillId="9" borderId="0" xfId="16" applyNumberFormat="1" applyFont="1" applyFill="1" applyBorder="1" applyAlignment="1">
      <alignment vertical="center"/>
    </xf>
    <xf numFmtId="0" fontId="1" fillId="0" borderId="0" xfId="16" applyBorder="1" applyAlignment="1">
      <alignment vertical="center"/>
    </xf>
    <xf numFmtId="49" fontId="23" fillId="0" borderId="0" xfId="15" applyNumberFormat="1" applyFont="1" applyFill="1" applyBorder="1" applyAlignment="1" applyProtection="1"/>
    <xf numFmtId="49" fontId="23" fillId="0" borderId="6" xfId="15" applyNumberFormat="1" applyFont="1" applyFill="1" applyBorder="1" applyAlignment="1" applyProtection="1"/>
    <xf numFmtId="49" fontId="23" fillId="0" borderId="11" xfId="5" applyNumberFormat="1" applyFont="1" applyFill="1" applyBorder="1" applyAlignment="1"/>
    <xf numFmtId="49" fontId="23" fillId="0" borderId="5" xfId="5" applyNumberFormat="1" applyFont="1" applyFill="1" applyBorder="1" applyAlignment="1"/>
    <xf numFmtId="49" fontId="56" fillId="0" borderId="11" xfId="5" applyNumberFormat="1" applyFont="1" applyFill="1" applyBorder="1" applyAlignment="1">
      <alignment horizontal="center"/>
    </xf>
    <xf numFmtId="49" fontId="56" fillId="0" borderId="3" xfId="5" applyNumberFormat="1" applyFont="1" applyFill="1" applyBorder="1" applyAlignment="1">
      <alignment horizontal="center"/>
    </xf>
    <xf numFmtId="0" fontId="36" fillId="0" borderId="0" xfId="16" applyFont="1" applyFill="1" applyBorder="1" applyAlignment="1">
      <alignment vertical="center"/>
    </xf>
    <xf numFmtId="0" fontId="36" fillId="0" borderId="11" xfId="16" applyFont="1" applyFill="1" applyBorder="1" applyAlignment="1">
      <alignment vertical="center"/>
    </xf>
    <xf numFmtId="0" fontId="9" fillId="0" borderId="5" xfId="16" applyFont="1" applyBorder="1" applyAlignment="1">
      <alignment vertical="center"/>
    </xf>
    <xf numFmtId="43" fontId="2" fillId="0" borderId="11" xfId="4" applyFont="1" applyBorder="1"/>
    <xf numFmtId="43" fontId="0" fillId="0" borderId="5" xfId="4" applyFont="1" applyBorder="1"/>
    <xf numFmtId="174" fontId="0" fillId="0" borderId="12" xfId="2" applyNumberFormat="1" applyFont="1" applyBorder="1"/>
    <xf numFmtId="0" fontId="9" fillId="0" borderId="12" xfId="16" applyFont="1" applyBorder="1" applyAlignment="1">
      <alignment vertical="center"/>
    </xf>
    <xf numFmtId="49" fontId="22" fillId="0" borderId="5" xfId="5" applyNumberFormat="1" applyFont="1" applyFill="1" applyBorder="1"/>
    <xf numFmtId="49" fontId="23" fillId="0" borderId="3" xfId="5" applyNumberFormat="1" applyFont="1" applyFill="1" applyBorder="1" applyAlignment="1"/>
    <xf numFmtId="49" fontId="23" fillId="0" borderId="4" xfId="5" applyNumberFormat="1" applyFont="1" applyFill="1" applyBorder="1" applyAlignment="1"/>
    <xf numFmtId="49" fontId="56" fillId="0" borderId="4" xfId="5" applyNumberFormat="1" applyFont="1" applyFill="1" applyBorder="1" applyAlignment="1">
      <alignment horizontal="center"/>
    </xf>
    <xf numFmtId="49" fontId="56" fillId="0" borderId="12" xfId="5" applyNumberFormat="1" applyFont="1" applyFill="1" applyBorder="1" applyAlignment="1">
      <alignment horizontal="center"/>
    </xf>
    <xf numFmtId="49" fontId="24" fillId="0" borderId="5" xfId="5" applyNumberFormat="1" applyFont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0" fillId="0" borderId="0" xfId="0"/>
    <xf numFmtId="8" fontId="0" fillId="0" borderId="0" xfId="0" applyNumberFormat="1"/>
    <xf numFmtId="0" fontId="24" fillId="0" borderId="8" xfId="5" applyFont="1" applyFill="1" applyBorder="1"/>
    <xf numFmtId="4" fontId="58" fillId="0" borderId="8" xfId="5" applyNumberFormat="1" applyFont="1" applyFill="1" applyBorder="1"/>
    <xf numFmtId="0" fontId="68" fillId="0" borderId="11" xfId="16" applyFont="1" applyFill="1" applyBorder="1" applyAlignment="1">
      <alignment vertical="center"/>
    </xf>
    <xf numFmtId="0" fontId="20" fillId="0" borderId="8" xfId="0" applyFont="1" applyFill="1" applyBorder="1"/>
    <xf numFmtId="0" fontId="0" fillId="0" borderId="0" xfId="0"/>
    <xf numFmtId="0" fontId="0" fillId="9" borderId="11" xfId="0" applyFill="1" applyBorder="1"/>
    <xf numFmtId="0" fontId="0" fillId="9" borderId="12" xfId="0" applyFill="1" applyBorder="1"/>
    <xf numFmtId="0" fontId="0" fillId="4" borderId="12" xfId="0" applyFill="1" applyBorder="1"/>
    <xf numFmtId="0" fontId="33" fillId="4" borderId="18" xfId="0" applyFont="1" applyFill="1" applyBorder="1" applyAlignment="1">
      <alignment vertical="top" wrapText="1"/>
    </xf>
    <xf numFmtId="0" fontId="2" fillId="9" borderId="12" xfId="0" applyFont="1" applyFill="1" applyBorder="1" applyAlignment="1">
      <alignment horizontal="right"/>
    </xf>
    <xf numFmtId="0" fontId="0" fillId="9" borderId="18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4" xfId="0" applyFill="1" applyBorder="1" applyAlignment="1">
      <alignment wrapText="1"/>
    </xf>
    <xf numFmtId="44" fontId="2" fillId="8" borderId="17" xfId="2" applyNumberFormat="1" applyFont="1" applyFill="1" applyBorder="1" applyAlignment="1">
      <alignment horizontal="right"/>
    </xf>
    <xf numFmtId="0" fontId="0" fillId="8" borderId="1" xfId="0" applyFill="1" applyBorder="1"/>
    <xf numFmtId="0" fontId="0" fillId="8" borderId="2" xfId="0" applyFill="1" applyBorder="1"/>
    <xf numFmtId="0" fontId="0" fillId="8" borderId="2" xfId="0" applyFill="1" applyBorder="1" applyAlignment="1">
      <alignment wrapText="1"/>
    </xf>
    <xf numFmtId="8" fontId="2" fillId="8" borderId="19" xfId="2" applyNumberFormat="1" applyFont="1" applyFill="1" applyBorder="1" applyAlignment="1">
      <alignment horizontal="right"/>
    </xf>
    <xf numFmtId="0" fontId="0" fillId="9" borderId="0" xfId="0" applyFill="1" applyBorder="1" applyAlignment="1">
      <alignment vertical="top"/>
    </xf>
    <xf numFmtId="43" fontId="2" fillId="9" borderId="6" xfId="1" applyNumberFormat="1" applyFont="1" applyFill="1" applyBorder="1" applyAlignment="1">
      <alignment horizontal="right" vertical="top"/>
    </xf>
    <xf numFmtId="0" fontId="0" fillId="9" borderId="17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0" borderId="6" xfId="0" applyBorder="1"/>
    <xf numFmtId="0" fontId="0" fillId="9" borderId="6" xfId="0" applyFill="1" applyBorder="1"/>
    <xf numFmtId="0" fontId="2" fillId="9" borderId="12" xfId="0" applyFont="1" applyFill="1" applyBorder="1"/>
    <xf numFmtId="0" fontId="2" fillId="9" borderId="11" xfId="0" applyFont="1" applyFill="1" applyBorder="1"/>
    <xf numFmtId="0" fontId="2" fillId="9" borderId="12" xfId="0" applyFont="1" applyFill="1" applyBorder="1" applyAlignment="1"/>
    <xf numFmtId="0" fontId="2" fillId="9" borderId="12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 vertical="center"/>
    </xf>
    <xf numFmtId="0" fontId="0" fillId="8" borderId="0" xfId="0" applyFill="1" applyBorder="1"/>
    <xf numFmtId="0" fontId="32" fillId="8" borderId="4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 wrapText="1"/>
    </xf>
    <xf numFmtId="0" fontId="32" fillId="8" borderId="17" xfId="0" applyFont="1" applyFill="1" applyBorder="1" applyAlignment="1">
      <alignment horizontal="center" vertical="center"/>
    </xf>
    <xf numFmtId="0" fontId="0" fillId="8" borderId="0" xfId="0" applyFill="1" applyBorder="1" applyAlignment="1">
      <alignment wrapText="1"/>
    </xf>
    <xf numFmtId="0" fontId="0" fillId="8" borderId="6" xfId="0" applyFill="1" applyBorder="1" applyAlignment="1">
      <alignment horizontal="right"/>
    </xf>
    <xf numFmtId="0" fontId="0" fillId="9" borderId="24" xfId="0" applyFill="1" applyBorder="1"/>
    <xf numFmtId="0" fontId="0" fillId="9" borderId="25" xfId="0" applyFill="1" applyBorder="1" applyAlignment="1">
      <alignment horizontal="right"/>
    </xf>
    <xf numFmtId="0" fontId="0" fillId="9" borderId="25" xfId="0" applyFill="1" applyBorder="1" applyAlignment="1"/>
    <xf numFmtId="0" fontId="0" fillId="9" borderId="25" xfId="0" applyFill="1" applyBorder="1" applyAlignment="1">
      <alignment horizontal="left"/>
    </xf>
    <xf numFmtId="0" fontId="0" fillId="9" borderId="25" xfId="0" applyFill="1" applyBorder="1"/>
    <xf numFmtId="0" fontId="2" fillId="9" borderId="25" xfId="0" applyFont="1" applyFill="1" applyBorder="1" applyAlignment="1">
      <alignment horizontal="right" wrapText="1"/>
    </xf>
    <xf numFmtId="0" fontId="0" fillId="9" borderId="25" xfId="0" applyFill="1" applyBorder="1" applyAlignment="1">
      <alignment vertical="top"/>
    </xf>
    <xf numFmtId="8" fontId="2" fillId="9" borderId="30" xfId="1" applyNumberFormat="1" applyFont="1" applyFill="1" applyBorder="1" applyAlignment="1">
      <alignment horizontal="right" vertical="top"/>
    </xf>
    <xf numFmtId="0" fontId="32" fillId="8" borderId="11" xfId="0" applyFont="1" applyFill="1" applyBorder="1" applyAlignment="1">
      <alignment horizontal="center" vertical="center"/>
    </xf>
    <xf numFmtId="0" fontId="0" fillId="8" borderId="5" xfId="0" applyFill="1" applyBorder="1"/>
    <xf numFmtId="0" fontId="2" fillId="9" borderId="12" xfId="0" applyFont="1" applyFill="1" applyBorder="1" applyAlignment="1">
      <alignment horizontal="center"/>
    </xf>
    <xf numFmtId="0" fontId="0" fillId="9" borderId="45" xfId="0" applyFill="1" applyBorder="1"/>
    <xf numFmtId="0" fontId="0" fillId="4" borderId="6" xfId="0" applyFill="1" applyBorder="1" applyAlignment="1">
      <alignment vertical="top" wrapText="1"/>
    </xf>
    <xf numFmtId="0" fontId="33" fillId="9" borderId="18" xfId="0" applyFont="1" applyFill="1" applyBorder="1" applyAlignment="1">
      <alignment vertical="top"/>
    </xf>
    <xf numFmtId="0" fontId="0" fillId="9" borderId="6" xfId="0" applyFill="1" applyBorder="1" applyAlignment="1">
      <alignment wrapText="1"/>
    </xf>
    <xf numFmtId="0" fontId="0" fillId="9" borderId="6" xfId="0" applyFill="1" applyBorder="1" applyAlignment="1">
      <alignment horizontal="left" vertical="top" wrapText="1"/>
    </xf>
    <xf numFmtId="0" fontId="33" fillId="9" borderId="46" xfId="0" applyFont="1" applyFill="1" applyBorder="1" applyAlignment="1">
      <alignment vertical="top"/>
    </xf>
    <xf numFmtId="0" fontId="0" fillId="9" borderId="47" xfId="0" applyFill="1" applyBorder="1" applyAlignment="1">
      <alignment horizontal="left" vertical="top" wrapText="1"/>
    </xf>
    <xf numFmtId="0" fontId="0" fillId="0" borderId="12" xfId="0" applyBorder="1"/>
    <xf numFmtId="0" fontId="0" fillId="9" borderId="12" xfId="0" applyFill="1" applyBorder="1" applyAlignment="1">
      <alignment vertical="top"/>
    </xf>
    <xf numFmtId="0" fontId="0" fillId="9" borderId="45" xfId="0" applyFill="1" applyBorder="1" applyAlignment="1">
      <alignment vertical="top"/>
    </xf>
    <xf numFmtId="0" fontId="2" fillId="9" borderId="8" xfId="0" applyFont="1" applyFill="1" applyBorder="1" applyAlignment="1">
      <alignment horizontal="center"/>
    </xf>
    <xf numFmtId="0" fontId="2" fillId="9" borderId="8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9" borderId="8" xfId="0" applyFont="1" applyFill="1" applyBorder="1" applyAlignment="1"/>
    <xf numFmtId="0" fontId="2" fillId="9" borderId="8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left" vertical="center"/>
    </xf>
    <xf numFmtId="0" fontId="33" fillId="4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33" fillId="9" borderId="8" xfId="0" applyFont="1" applyFill="1" applyBorder="1" applyAlignment="1">
      <alignment vertical="top"/>
    </xf>
    <xf numFmtId="0" fontId="0" fillId="9" borderId="8" xfId="0" applyFill="1" applyBorder="1" applyAlignment="1">
      <alignment wrapText="1"/>
    </xf>
    <xf numFmtId="0" fontId="0" fillId="9" borderId="8" xfId="0" applyFill="1" applyBorder="1" applyAlignment="1">
      <alignment vertical="center" wrapText="1"/>
    </xf>
    <xf numFmtId="0" fontId="33" fillId="9" borderId="11" xfId="0" applyFont="1" applyFill="1" applyBorder="1" applyAlignment="1">
      <alignment vertical="top"/>
    </xf>
    <xf numFmtId="0" fontId="0" fillId="9" borderId="11" xfId="0" applyFill="1" applyBorder="1" applyAlignment="1">
      <alignment wrapText="1"/>
    </xf>
    <xf numFmtId="0" fontId="0" fillId="9" borderId="11" xfId="0" applyFill="1" applyBorder="1" applyAlignment="1">
      <alignment vertical="center" wrapText="1"/>
    </xf>
    <xf numFmtId="0" fontId="0" fillId="9" borderId="9" xfId="0" applyFill="1" applyBorder="1"/>
    <xf numFmtId="0" fontId="0" fillId="9" borderId="10" xfId="0" applyFill="1" applyBorder="1" applyAlignment="1">
      <alignment horizontal="right"/>
    </xf>
    <xf numFmtId="0" fontId="0" fillId="9" borderId="10" xfId="0" applyFill="1" applyBorder="1" applyAlignment="1"/>
    <xf numFmtId="0" fontId="0" fillId="9" borderId="10" xfId="0" applyFill="1" applyBorder="1" applyAlignment="1">
      <alignment horizontal="left"/>
    </xf>
    <xf numFmtId="0" fontId="0" fillId="9" borderId="10" xfId="0" applyFill="1" applyBorder="1"/>
    <xf numFmtId="0" fontId="2" fillId="9" borderId="10" xfId="0" applyFont="1" applyFill="1" applyBorder="1" applyAlignment="1">
      <alignment horizontal="right" wrapText="1"/>
    </xf>
    <xf numFmtId="0" fontId="0" fillId="9" borderId="10" xfId="0" applyFill="1" applyBorder="1" applyAlignment="1">
      <alignment vertical="top"/>
    </xf>
    <xf numFmtId="8" fontId="2" fillId="9" borderId="16" xfId="1" applyNumberFormat="1" applyFont="1" applyFill="1" applyBorder="1" applyAlignment="1">
      <alignment horizontal="right" vertical="top"/>
    </xf>
    <xf numFmtId="0" fontId="29" fillId="6" borderId="6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0" fillId="8" borderId="8" xfId="0" applyFill="1" applyBorder="1" applyAlignment="1">
      <alignment wrapText="1"/>
    </xf>
    <xf numFmtId="0" fontId="0" fillId="8" borderId="8" xfId="0" applyFill="1" applyBorder="1" applyAlignment="1">
      <alignment horizontal="right"/>
    </xf>
    <xf numFmtId="0" fontId="33" fillId="4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8" xfId="0" applyFill="1" applyBorder="1" applyAlignment="1">
      <alignment horizontal="right"/>
    </xf>
    <xf numFmtId="0" fontId="0" fillId="9" borderId="8" xfId="0" applyFill="1" applyBorder="1" applyAlignment="1">
      <alignment horizontal="left" wrapText="1"/>
    </xf>
    <xf numFmtId="0" fontId="0" fillId="9" borderId="8" xfId="0" applyFill="1" applyBorder="1" applyAlignment="1">
      <alignment vertical="top"/>
    </xf>
    <xf numFmtId="43" fontId="2" fillId="9" borderId="8" xfId="1" applyNumberFormat="1" applyFont="1" applyFill="1" applyBorder="1" applyAlignment="1">
      <alignment horizontal="right" vertical="top"/>
    </xf>
    <xf numFmtId="0" fontId="0" fillId="9" borderId="8" xfId="0" applyFill="1" applyBorder="1" applyAlignment="1">
      <alignment vertical="top" wrapText="1"/>
    </xf>
    <xf numFmtId="0" fontId="2" fillId="9" borderId="8" xfId="0" applyFont="1" applyFill="1" applyBorder="1" applyAlignment="1">
      <alignment horizontal="right" wrapText="1"/>
    </xf>
    <xf numFmtId="8" fontId="2" fillId="9" borderId="8" xfId="1" applyNumberFormat="1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vertical="center" wrapText="1"/>
    </xf>
    <xf numFmtId="43" fontId="2" fillId="7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9" borderId="8" xfId="0" applyFont="1" applyFill="1" applyBorder="1" applyAlignment="1">
      <alignment horizontal="left" vertical="top" wrapText="1"/>
    </xf>
    <xf numFmtId="0" fontId="0" fillId="9" borderId="8" xfId="0" applyFont="1" applyFill="1" applyBorder="1" applyAlignment="1">
      <alignment horizontal="right" vertical="top"/>
    </xf>
    <xf numFmtId="0" fontId="0" fillId="9" borderId="8" xfId="0" applyFill="1" applyBorder="1" applyAlignment="1">
      <alignment horizontal="center" vertical="top"/>
    </xf>
    <xf numFmtId="0" fontId="0" fillId="10" borderId="8" xfId="0" applyFill="1" applyBorder="1"/>
    <xf numFmtId="0" fontId="0" fillId="10" borderId="8" xfId="0" applyFill="1" applyBorder="1" applyAlignment="1">
      <alignment horizontal="right"/>
    </xf>
    <xf numFmtId="0" fontId="33" fillId="10" borderId="8" xfId="0" applyFont="1" applyFill="1" applyBorder="1" applyAlignment="1">
      <alignment horizontal="right" vertical="top"/>
    </xf>
    <xf numFmtId="0" fontId="2" fillId="10" borderId="8" xfId="0" applyFont="1" applyFill="1" applyBorder="1" applyAlignment="1">
      <alignment horizontal="right" vertical="top" wrapText="1"/>
    </xf>
    <xf numFmtId="0" fontId="0" fillId="10" borderId="8" xfId="0" applyFill="1" applyBorder="1" applyAlignment="1">
      <alignment vertical="top"/>
    </xf>
    <xf numFmtId="8" fontId="2" fillId="10" borderId="8" xfId="1" applyNumberFormat="1" applyFont="1" applyFill="1" applyBorder="1" applyAlignment="1">
      <alignment horizontal="right" vertical="top"/>
    </xf>
    <xf numFmtId="0" fontId="9" fillId="4" borderId="8" xfId="0" applyFont="1" applyFill="1" applyBorder="1" applyAlignment="1">
      <alignment vertical="center" wrapText="1"/>
    </xf>
    <xf numFmtId="0" fontId="0" fillId="9" borderId="8" xfId="0" applyFont="1" applyFill="1" applyBorder="1" applyAlignment="1">
      <alignment horizontal="left" vertical="top"/>
    </xf>
    <xf numFmtId="0" fontId="0" fillId="9" borderId="8" xfId="0" applyFont="1" applyFill="1" applyBorder="1" applyAlignment="1">
      <alignment vertical="top"/>
    </xf>
    <xf numFmtId="0" fontId="0" fillId="9" borderId="8" xfId="0" applyFill="1" applyBorder="1" applyAlignment="1">
      <alignment horizontal="left" vertical="top" wrapText="1"/>
    </xf>
    <xf numFmtId="0" fontId="0" fillId="9" borderId="8" xfId="0" applyFill="1" applyBorder="1" applyAlignment="1">
      <alignment horizontal="center"/>
    </xf>
    <xf numFmtId="0" fontId="35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43" fontId="2" fillId="0" borderId="8" xfId="1" applyNumberFormat="1" applyFont="1" applyFill="1" applyBorder="1" applyAlignment="1">
      <alignment horizontal="right" vertical="top"/>
    </xf>
    <xf numFmtId="0" fontId="0" fillId="10" borderId="11" xfId="0" applyFill="1" applyBorder="1"/>
    <xf numFmtId="0" fontId="0" fillId="10" borderId="11" xfId="0" applyFill="1" applyBorder="1" applyAlignment="1">
      <alignment horizontal="right"/>
    </xf>
    <xf numFmtId="0" fontId="33" fillId="10" borderId="11" xfId="0" applyFont="1" applyFill="1" applyBorder="1" applyAlignment="1">
      <alignment horizontal="right" vertical="top"/>
    </xf>
    <xf numFmtId="0" fontId="2" fillId="10" borderId="11" xfId="0" applyFont="1" applyFill="1" applyBorder="1" applyAlignment="1">
      <alignment horizontal="right" vertical="top" wrapText="1"/>
    </xf>
    <xf numFmtId="0" fontId="0" fillId="10" borderId="11" xfId="0" applyFill="1" applyBorder="1" applyAlignment="1">
      <alignment vertical="top"/>
    </xf>
    <xf numFmtId="8" fontId="2" fillId="10" borderId="11" xfId="1" applyNumberFormat="1" applyFont="1" applyFill="1" applyBorder="1" applyAlignment="1">
      <alignment horizontal="right" vertical="top"/>
    </xf>
    <xf numFmtId="0" fontId="0" fillId="5" borderId="8" xfId="0" applyFill="1" applyBorder="1"/>
    <xf numFmtId="0" fontId="29" fillId="6" borderId="8" xfId="0" applyFont="1" applyFill="1" applyBorder="1" applyAlignment="1">
      <alignment horizontal="center" vertical="center"/>
    </xf>
    <xf numFmtId="8" fontId="2" fillId="7" borderId="8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 vertical="top"/>
    </xf>
    <xf numFmtId="0" fontId="0" fillId="4" borderId="8" xfId="0" applyFill="1" applyBorder="1" applyAlignment="1">
      <alignment vertical="top" wrapText="1"/>
    </xf>
    <xf numFmtId="0" fontId="0" fillId="9" borderId="8" xfId="0" applyFill="1" applyBorder="1" applyAlignment="1"/>
    <xf numFmtId="0" fontId="0" fillId="9" borderId="8" xfId="0" applyFill="1" applyBorder="1" applyAlignment="1">
      <alignment horizontal="left"/>
    </xf>
    <xf numFmtId="3" fontId="0" fillId="9" borderId="8" xfId="0" applyNumberFormat="1" applyFill="1" applyBorder="1"/>
    <xf numFmtId="0" fontId="36" fillId="9" borderId="8" xfId="0" applyFont="1" applyFill="1" applyBorder="1" applyAlignment="1">
      <alignment horizontal="left" vertical="center" wrapText="1"/>
    </xf>
    <xf numFmtId="44" fontId="2" fillId="8" borderId="8" xfId="0" applyNumberFormat="1" applyFont="1" applyFill="1" applyBorder="1" applyAlignment="1">
      <alignment horizontal="right"/>
    </xf>
    <xf numFmtId="0" fontId="2" fillId="4" borderId="8" xfId="0" applyFont="1" applyFill="1" applyBorder="1"/>
    <xf numFmtId="0" fontId="0" fillId="0" borderId="8" xfId="0" applyBorder="1" applyAlignment="1">
      <alignment wrapText="1"/>
    </xf>
    <xf numFmtId="0" fontId="2" fillId="9" borderId="8" xfId="0" applyFont="1" applyFill="1" applyBorder="1" applyAlignment="1">
      <alignment horizontal="center" vertical="center"/>
    </xf>
    <xf numFmtId="43" fontId="37" fillId="10" borderId="8" xfId="1" applyNumberFormat="1" applyFont="1" applyFill="1" applyBorder="1" applyAlignment="1">
      <alignment horizontal="right" wrapText="1"/>
    </xf>
    <xf numFmtId="0" fontId="33" fillId="9" borderId="8" xfId="0" applyFont="1" applyFill="1" applyBorder="1" applyAlignment="1">
      <alignment vertical="center"/>
    </xf>
    <xf numFmtId="0" fontId="0" fillId="9" borderId="8" xfId="0" applyFont="1" applyFill="1" applyBorder="1" applyAlignment="1">
      <alignment horizontal="left" wrapText="1"/>
    </xf>
    <xf numFmtId="0" fontId="0" fillId="9" borderId="8" xfId="0" applyFont="1" applyFill="1" applyBorder="1" applyAlignment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/>
    <xf numFmtId="0" fontId="0" fillId="9" borderId="8" xfId="0" applyFill="1" applyBorder="1" applyAlignment="1">
      <alignment vertical="center"/>
    </xf>
    <xf numFmtId="0" fontId="38" fillId="9" borderId="8" xfId="0" applyFont="1" applyFill="1" applyBorder="1" applyAlignment="1">
      <alignment vertical="top" wrapText="1"/>
    </xf>
    <xf numFmtId="0" fontId="10" fillId="9" borderId="8" xfId="0" applyFont="1" applyFill="1" applyBorder="1" applyAlignment="1"/>
    <xf numFmtId="43" fontId="37" fillId="9" borderId="8" xfId="13" applyFont="1" applyFill="1" applyBorder="1" applyAlignment="1">
      <alignment horizontal="right" wrapText="1"/>
    </xf>
    <xf numFmtId="0" fontId="33" fillId="4" borderId="8" xfId="0" applyFont="1" applyFill="1" applyBorder="1" applyAlignment="1">
      <alignment vertical="top"/>
    </xf>
    <xf numFmtId="0" fontId="24" fillId="4" borderId="8" xfId="0" applyFont="1" applyFill="1" applyBorder="1" applyAlignment="1">
      <alignment horizontal="left" vertical="center" wrapText="1"/>
    </xf>
    <xf numFmtId="0" fontId="39" fillId="9" borderId="8" xfId="0" applyFont="1" applyFill="1" applyBorder="1" applyAlignment="1">
      <alignment horizontal="justify" vertical="top" wrapText="1"/>
    </xf>
    <xf numFmtId="171" fontId="2" fillId="9" borderId="8" xfId="1" applyNumberFormat="1" applyFont="1" applyFill="1" applyBorder="1" applyAlignment="1">
      <alignment horizontal="right" vertical="top"/>
    </xf>
    <xf numFmtId="0" fontId="39" fillId="9" borderId="8" xfId="0" applyFont="1" applyFill="1" applyBorder="1" applyAlignment="1">
      <alignment vertical="top" wrapText="1"/>
    </xf>
    <xf numFmtId="172" fontId="2" fillId="9" borderId="8" xfId="0" applyNumberFormat="1" applyFont="1" applyFill="1" applyBorder="1"/>
    <xf numFmtId="0" fontId="33" fillId="9" borderId="8" xfId="0" applyFont="1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174" fontId="2" fillId="9" borderId="8" xfId="2" applyNumberFormat="1" applyFont="1" applyFill="1" applyBorder="1" applyAlignment="1">
      <alignment horizontal="right" vertical="top"/>
    </xf>
    <xf numFmtId="0" fontId="7" fillId="9" borderId="8" xfId="0" applyFont="1" applyFill="1" applyBorder="1" applyAlignment="1">
      <alignment horizontal="center" vertical="top"/>
    </xf>
    <xf numFmtId="0" fontId="6" fillId="9" borderId="8" xfId="0" applyFont="1" applyFill="1" applyBorder="1" applyAlignment="1">
      <alignment horizontal="left" vertical="top"/>
    </xf>
    <xf numFmtId="0" fontId="7" fillId="9" borderId="8" xfId="0" applyFont="1" applyFill="1" applyBorder="1" applyAlignment="1">
      <alignment vertical="top"/>
    </xf>
    <xf numFmtId="43" fontId="2" fillId="9" borderId="8" xfId="13" applyFont="1" applyFill="1" applyBorder="1" applyAlignment="1">
      <alignment horizontal="right" vertical="top"/>
    </xf>
    <xf numFmtId="0" fontId="27" fillId="9" borderId="8" xfId="0" applyFont="1" applyFill="1" applyBorder="1" applyAlignment="1">
      <alignment vertical="top"/>
    </xf>
    <xf numFmtId="0" fontId="0" fillId="9" borderId="8" xfId="0" applyFont="1" applyFill="1" applyBorder="1"/>
    <xf numFmtId="0" fontId="6" fillId="9" borderId="8" xfId="0" applyFont="1" applyFill="1" applyBorder="1" applyAlignment="1">
      <alignment vertical="top"/>
    </xf>
    <xf numFmtId="0" fontId="7" fillId="4" borderId="8" xfId="0" applyFont="1" applyFill="1" applyBorder="1" applyAlignment="1">
      <alignment horizontal="center" vertical="top"/>
    </xf>
    <xf numFmtId="0" fontId="9" fillId="4" borderId="8" xfId="0" applyFont="1" applyFill="1" applyBorder="1"/>
    <xf numFmtId="0" fontId="9" fillId="4" borderId="8" xfId="0" applyFont="1" applyFill="1" applyBorder="1" applyAlignment="1">
      <alignment vertical="top"/>
    </xf>
    <xf numFmtId="43" fontId="2" fillId="4" borderId="8" xfId="13" applyFont="1" applyFill="1" applyBorder="1" applyAlignment="1">
      <alignment horizontal="right" vertical="top"/>
    </xf>
    <xf numFmtId="0" fontId="9" fillId="9" borderId="8" xfId="0" applyFont="1" applyFill="1" applyBorder="1" applyAlignment="1">
      <alignment vertical="top" wrapText="1"/>
    </xf>
    <xf numFmtId="0" fontId="9" fillId="9" borderId="8" xfId="0" applyFont="1" applyFill="1" applyBorder="1" applyAlignment="1">
      <alignment vertical="top"/>
    </xf>
    <xf numFmtId="0" fontId="2" fillId="9" borderId="11" xfId="0" applyFont="1" applyFill="1" applyBorder="1" applyAlignment="1">
      <alignment horizontal="right" wrapText="1"/>
    </xf>
    <xf numFmtId="0" fontId="0" fillId="9" borderId="11" xfId="0" applyFill="1" applyBorder="1" applyAlignment="1">
      <alignment vertical="top"/>
    </xf>
    <xf numFmtId="174" fontId="2" fillId="9" borderId="11" xfId="13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4" fontId="2" fillId="9" borderId="8" xfId="0" applyNumberFormat="1" applyFont="1" applyFill="1" applyBorder="1" applyAlignment="1">
      <alignment horizontal="right"/>
    </xf>
    <xf numFmtId="0" fontId="0" fillId="4" borderId="8" xfId="0" applyFill="1" applyBorder="1" applyAlignment="1">
      <alignment horizontal="left" vertical="top" wrapText="1"/>
    </xf>
    <xf numFmtId="0" fontId="0" fillId="4" borderId="8" xfId="0" applyFill="1" applyBorder="1" applyAlignment="1">
      <alignment vertical="top"/>
    </xf>
    <xf numFmtId="43" fontId="2" fillId="4" borderId="8" xfId="1" applyNumberFormat="1" applyFont="1" applyFill="1" applyBorder="1" applyAlignment="1">
      <alignment horizontal="right" vertical="top"/>
    </xf>
    <xf numFmtId="0" fontId="0" fillId="4" borderId="8" xfId="0" applyFill="1" applyBorder="1" applyAlignment="1">
      <alignment horizontal="left"/>
    </xf>
    <xf numFmtId="9" fontId="0" fillId="4" borderId="8" xfId="0" applyNumberFormat="1" applyFill="1" applyBorder="1" applyAlignment="1">
      <alignment horizontal="right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0" fillId="4" borderId="8" xfId="0" applyNumberFormat="1" applyFill="1" applyBorder="1" applyAlignment="1">
      <alignment horizontal="right"/>
    </xf>
    <xf numFmtId="0" fontId="0" fillId="0" borderId="8" xfId="0" applyFont="1" applyBorder="1" applyAlignment="1">
      <alignment vertical="center"/>
    </xf>
    <xf numFmtId="173" fontId="1" fillId="4" borderId="8" xfId="1" applyNumberFormat="1" applyFont="1" applyFill="1" applyBorder="1" applyAlignment="1">
      <alignment vertical="top"/>
    </xf>
    <xf numFmtId="1" fontId="0" fillId="4" borderId="8" xfId="0" applyNumberFormat="1" applyFill="1" applyBorder="1" applyAlignment="1">
      <alignment vertical="top"/>
    </xf>
    <xf numFmtId="0" fontId="0" fillId="4" borderId="8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/>
    </xf>
    <xf numFmtId="0" fontId="0" fillId="4" borderId="8" xfId="0" applyFill="1" applyBorder="1" applyAlignment="1">
      <alignment horizontal="left" wrapText="1"/>
    </xf>
    <xf numFmtId="0" fontId="0" fillId="4" borderId="8" xfId="0" applyFill="1" applyBorder="1" applyAlignment="1">
      <alignment wrapText="1"/>
    </xf>
    <xf numFmtId="0" fontId="2" fillId="4" borderId="8" xfId="0" applyFont="1" applyFill="1" applyBorder="1" applyAlignment="1">
      <alignment vertical="center"/>
    </xf>
    <xf numFmtId="0" fontId="40" fillId="9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1" fillId="9" borderId="8" xfId="0" applyFont="1" applyFill="1" applyBorder="1" applyAlignment="1">
      <alignment vertical="top" wrapText="1"/>
    </xf>
    <xf numFmtId="0" fontId="2" fillId="8" borderId="8" xfId="0" applyFont="1" applyFill="1" applyBorder="1" applyAlignment="1">
      <alignment horizontal="right" wrapText="1"/>
    </xf>
    <xf numFmtId="174" fontId="2" fillId="8" borderId="8" xfId="0" applyNumberFormat="1" applyFont="1" applyFill="1" applyBorder="1"/>
    <xf numFmtId="1" fontId="1" fillId="9" borderId="8" xfId="1" applyNumberFormat="1" applyFont="1" applyFill="1" applyBorder="1" applyAlignment="1">
      <alignment vertical="top"/>
    </xf>
    <xf numFmtId="7" fontId="2" fillId="8" borderId="8" xfId="2" applyNumberFormat="1" applyFont="1" applyFill="1" applyBorder="1" applyAlignment="1">
      <alignment horizontal="right"/>
    </xf>
    <xf numFmtId="0" fontId="2" fillId="9" borderId="8" xfId="0" applyFont="1" applyFill="1" applyBorder="1" applyAlignment="1">
      <alignment horizontal="right" vertical="center"/>
    </xf>
    <xf numFmtId="0" fontId="0" fillId="4" borderId="8" xfId="0" applyFont="1" applyFill="1" applyBorder="1" applyAlignment="1">
      <alignment vertical="top" wrapText="1"/>
    </xf>
    <xf numFmtId="0" fontId="0" fillId="9" borderId="8" xfId="0" applyFill="1" applyBorder="1" applyAlignment="1">
      <alignment horizontal="left" vertical="center"/>
    </xf>
    <xf numFmtId="0" fontId="0" fillId="9" borderId="8" xfId="0" applyFill="1" applyBorder="1" applyAlignment="1">
      <alignment horizontal="right" vertical="center"/>
    </xf>
    <xf numFmtId="0" fontId="35" fillId="9" borderId="8" xfId="0" applyFont="1" applyFill="1" applyBorder="1" applyAlignment="1">
      <alignment vertical="top" wrapText="1"/>
    </xf>
    <xf numFmtId="0" fontId="0" fillId="9" borderId="8" xfId="0" applyFont="1" applyFill="1" applyBorder="1" applyAlignment="1">
      <alignment vertical="top" wrapText="1"/>
    </xf>
    <xf numFmtId="0" fontId="0" fillId="0" borderId="8" xfId="0" applyBorder="1" applyAlignment="1">
      <alignment horizontal="right"/>
    </xf>
    <xf numFmtId="0" fontId="0" fillId="0" borderId="8" xfId="0" applyBorder="1" applyAlignment="1"/>
    <xf numFmtId="0" fontId="0" fillId="0" borderId="8" xfId="0" applyBorder="1" applyAlignment="1">
      <alignment horizontal="left"/>
    </xf>
    <xf numFmtId="0" fontId="0" fillId="8" borderId="8" xfId="0" applyFill="1" applyBorder="1" applyAlignment="1"/>
    <xf numFmtId="0" fontId="0" fillId="8" borderId="8" xfId="0" applyFill="1" applyBorder="1" applyAlignment="1">
      <alignment horizontal="left"/>
    </xf>
    <xf numFmtId="0" fontId="2" fillId="8" borderId="8" xfId="0" applyFont="1" applyFill="1" applyBorder="1"/>
    <xf numFmtId="43" fontId="2" fillId="8" borderId="8" xfId="0" applyNumberFormat="1" applyFont="1" applyFill="1" applyBorder="1"/>
    <xf numFmtId="9" fontId="1" fillId="4" borderId="8" xfId="1" applyNumberFormat="1" applyFont="1" applyFill="1" applyBorder="1" applyAlignment="1">
      <alignment vertical="top"/>
    </xf>
    <xf numFmtId="9" fontId="0" fillId="4" borderId="8" xfId="0" applyNumberFormat="1" applyFill="1" applyBorder="1"/>
    <xf numFmtId="174" fontId="2" fillId="9" borderId="8" xfId="1" applyNumberFormat="1" applyFont="1" applyFill="1" applyBorder="1" applyAlignment="1">
      <alignment horizontal="right" vertical="top"/>
    </xf>
    <xf numFmtId="9" fontId="0" fillId="4" borderId="8" xfId="0" applyNumberFormat="1" applyFill="1" applyBorder="1" applyAlignment="1">
      <alignment vertical="top"/>
    </xf>
    <xf numFmtId="174" fontId="2" fillId="9" borderId="8" xfId="12" applyNumberFormat="1" applyFont="1" applyFill="1" applyBorder="1" applyAlignment="1">
      <alignment horizontal="right" vertical="top"/>
    </xf>
    <xf numFmtId="0" fontId="0" fillId="9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top" wrapText="1"/>
    </xf>
    <xf numFmtId="0" fontId="45" fillId="9" borderId="8" xfId="0" applyFont="1" applyFill="1" applyBorder="1" applyAlignment="1">
      <alignment vertical="top" wrapText="1"/>
    </xf>
    <xf numFmtId="8" fontId="37" fillId="9" borderId="8" xfId="1" applyNumberFormat="1" applyFont="1" applyFill="1" applyBorder="1" applyAlignment="1">
      <alignment horizontal="right" wrapText="1"/>
    </xf>
    <xf numFmtId="0" fontId="33" fillId="4" borderId="8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33" fillId="4" borderId="8" xfId="0" applyFont="1" applyFill="1" applyBorder="1" applyAlignment="1">
      <alignment horizontal="left" vertical="top"/>
    </xf>
    <xf numFmtId="0" fontId="46" fillId="11" borderId="8" xfId="0" applyFont="1" applyFill="1" applyBorder="1"/>
    <xf numFmtId="0" fontId="47" fillId="11" borderId="8" xfId="0" applyFont="1" applyFill="1" applyBorder="1" applyAlignment="1">
      <alignment vertical="top"/>
    </xf>
    <xf numFmtId="0" fontId="47" fillId="11" borderId="8" xfId="0" applyFont="1" applyFill="1" applyBorder="1" applyAlignment="1">
      <alignment horizontal="right" wrapText="1"/>
    </xf>
    <xf numFmtId="0" fontId="46" fillId="11" borderId="8" xfId="0" applyFont="1" applyFill="1" applyBorder="1" applyAlignment="1">
      <alignment vertical="top"/>
    </xf>
    <xf numFmtId="43" fontId="47" fillId="11" borderId="8" xfId="1" applyNumberFormat="1" applyFont="1" applyFill="1" applyBorder="1" applyAlignment="1">
      <alignment horizontal="right" vertical="top"/>
    </xf>
    <xf numFmtId="0" fontId="36" fillId="9" borderId="8" xfId="0" applyFont="1" applyFill="1" applyBorder="1" applyAlignment="1">
      <alignment vertical="top"/>
    </xf>
    <xf numFmtId="0" fontId="0" fillId="4" borderId="8" xfId="0" applyNumberFormat="1" applyFill="1" applyBorder="1" applyAlignment="1">
      <alignment vertical="top"/>
    </xf>
    <xf numFmtId="44" fontId="2" fillId="8" borderId="8" xfId="2" applyNumberFormat="1" applyFont="1" applyFill="1" applyBorder="1"/>
    <xf numFmtId="0" fontId="29" fillId="6" borderId="48" xfId="0" applyFont="1" applyFill="1" applyBorder="1" applyAlignment="1">
      <alignment horizontal="center" vertical="center"/>
    </xf>
    <xf numFmtId="0" fontId="29" fillId="6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30" fillId="4" borderId="8" xfId="0" applyFont="1" applyFill="1" applyBorder="1"/>
    <xf numFmtId="0" fontId="0" fillId="4" borderId="8" xfId="0" applyFont="1" applyFill="1" applyBorder="1"/>
    <xf numFmtId="0" fontId="30" fillId="9" borderId="8" xfId="0" applyFont="1" applyFill="1" applyBorder="1"/>
    <xf numFmtId="9" fontId="0" fillId="9" borderId="8" xfId="0" applyNumberFormat="1" applyFont="1" applyFill="1" applyBorder="1"/>
    <xf numFmtId="4" fontId="0" fillId="9" borderId="8" xfId="0" applyNumberFormat="1" applyFont="1" applyFill="1" applyBorder="1"/>
    <xf numFmtId="0" fontId="0" fillId="9" borderId="8" xfId="0" applyFont="1" applyFill="1" applyBorder="1" applyAlignment="1">
      <alignment wrapText="1"/>
    </xf>
    <xf numFmtId="174" fontId="0" fillId="8" borderId="8" xfId="0" applyNumberFormat="1" applyFill="1" applyBorder="1"/>
    <xf numFmtId="0" fontId="14" fillId="9" borderId="8" xfId="0" applyFont="1" applyFill="1" applyBorder="1" applyAlignment="1">
      <alignment vertical="top" wrapText="1"/>
    </xf>
    <xf numFmtId="0" fontId="30" fillId="9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/>
    </xf>
    <xf numFmtId="174" fontId="0" fillId="4" borderId="8" xfId="0" applyNumberFormat="1" applyFill="1" applyBorder="1" applyAlignment="1">
      <alignment horizontal="right"/>
    </xf>
    <xf numFmtId="0" fontId="0" fillId="4" borderId="8" xfId="0" applyFont="1" applyFill="1" applyBorder="1" applyAlignment="1">
      <alignment horizontal="left" vertical="top"/>
    </xf>
    <xf numFmtId="3" fontId="0" fillId="4" borderId="8" xfId="0" applyNumberFormat="1" applyFill="1" applyBorder="1" applyAlignment="1">
      <alignment vertical="top"/>
    </xf>
    <xf numFmtId="174" fontId="1" fillId="4" borderId="8" xfId="13" applyNumberFormat="1" applyFont="1" applyFill="1" applyBorder="1" applyAlignment="1">
      <alignment horizontal="right" vertical="top"/>
    </xf>
    <xf numFmtId="0" fontId="2" fillId="0" borderId="8" xfId="0" applyFont="1" applyBorder="1"/>
    <xf numFmtId="0" fontId="30" fillId="0" borderId="8" xfId="0" applyFont="1" applyBorder="1"/>
    <xf numFmtId="0" fontId="0" fillId="0" borderId="8" xfId="0" applyFont="1" applyBorder="1" applyAlignment="1">
      <alignment wrapText="1"/>
    </xf>
    <xf numFmtId="174" fontId="0" fillId="0" borderId="8" xfId="0" applyNumberFormat="1" applyFont="1" applyBorder="1"/>
    <xf numFmtId="174" fontId="0" fillId="0" borderId="8" xfId="0" applyNumberFormat="1" applyFont="1" applyFill="1" applyBorder="1"/>
    <xf numFmtId="174" fontId="0" fillId="8" borderId="8" xfId="2" applyNumberFormat="1" applyFont="1" applyFill="1" applyBorder="1" applyAlignment="1">
      <alignment horizontal="right"/>
    </xf>
    <xf numFmtId="4" fontId="0" fillId="0" borderId="8" xfId="0" applyNumberFormat="1" applyFont="1" applyBorder="1"/>
    <xf numFmtId="3" fontId="0" fillId="0" borderId="8" xfId="0" applyNumberFormat="1" applyFont="1" applyBorder="1"/>
    <xf numFmtId="174" fontId="2" fillId="8" borderId="8" xfId="2" applyNumberFormat="1" applyFont="1" applyFill="1" applyBorder="1"/>
    <xf numFmtId="174" fontId="0" fillId="8" borderId="8" xfId="0" applyNumberFormat="1" applyFont="1" applyFill="1" applyBorder="1"/>
    <xf numFmtId="0" fontId="2" fillId="8" borderId="8" xfId="0" applyFont="1" applyFill="1" applyBorder="1" applyAlignment="1">
      <alignment horizontal="left" wrapText="1"/>
    </xf>
    <xf numFmtId="0" fontId="48" fillId="12" borderId="8" xfId="0" applyFont="1" applyFill="1" applyBorder="1" applyAlignment="1">
      <alignment horizontal="center"/>
    </xf>
    <xf numFmtId="0" fontId="48" fillId="12" borderId="8" xfId="0" applyFont="1" applyFill="1" applyBorder="1"/>
    <xf numFmtId="0" fontId="0" fillId="12" borderId="8" xfId="0" applyFill="1" applyBorder="1"/>
    <xf numFmtId="0" fontId="0" fillId="12" borderId="8" xfId="0" applyFill="1" applyBorder="1" applyAlignment="1">
      <alignment horizontal="right"/>
    </xf>
    <xf numFmtId="0" fontId="48" fillId="12" borderId="8" xfId="0" applyFont="1" applyFill="1" applyBorder="1" applyAlignment="1">
      <alignment horizontal="right"/>
    </xf>
    <xf numFmtId="0" fontId="48" fillId="12" borderId="8" xfId="0" applyFont="1" applyFill="1" applyBorder="1" applyAlignment="1"/>
    <xf numFmtId="0" fontId="48" fillId="12" borderId="8" xfId="0" applyFont="1" applyFill="1" applyBorder="1" applyAlignment="1">
      <alignment horizontal="left"/>
    </xf>
    <xf numFmtId="0" fontId="48" fillId="12" borderId="8" xfId="0" applyFont="1" applyFill="1" applyBorder="1" applyAlignment="1">
      <alignment horizontal="left" vertical="top"/>
    </xf>
    <xf numFmtId="0" fontId="0" fillId="13" borderId="8" xfId="0" applyFill="1" applyBorder="1"/>
    <xf numFmtId="0" fontId="49" fillId="13" borderId="8" xfId="0" applyFont="1" applyFill="1" applyBorder="1" applyAlignment="1">
      <alignment vertical="top" wrapText="1"/>
    </xf>
    <xf numFmtId="0" fontId="8" fillId="13" borderId="8" xfId="0" applyFont="1" applyFill="1" applyBorder="1" applyAlignment="1">
      <alignment vertical="top" wrapText="1"/>
    </xf>
    <xf numFmtId="0" fontId="0" fillId="13" borderId="8" xfId="0" applyFill="1" applyBorder="1" applyAlignment="1">
      <alignment horizontal="right"/>
    </xf>
    <xf numFmtId="0" fontId="50" fillId="9" borderId="8" xfId="0" applyFont="1" applyFill="1" applyBorder="1" applyAlignment="1">
      <alignment vertical="top"/>
    </xf>
    <xf numFmtId="0" fontId="5" fillId="9" borderId="8" xfId="0" applyFont="1" applyFill="1" applyBorder="1" applyAlignment="1">
      <alignment vertical="center" wrapText="1"/>
    </xf>
    <xf numFmtId="165" fontId="48" fillId="9" borderId="8" xfId="1" applyFont="1" applyFill="1" applyBorder="1" applyAlignment="1">
      <alignment horizontal="right" vertical="top"/>
    </xf>
    <xf numFmtId="0" fontId="10" fillId="13" borderId="8" xfId="0" applyFont="1" applyFill="1" applyBorder="1" applyAlignment="1">
      <alignment vertical="top" wrapText="1"/>
    </xf>
    <xf numFmtId="0" fontId="50" fillId="13" borderId="8" xfId="0" applyFont="1" applyFill="1" applyBorder="1" applyAlignment="1">
      <alignment vertical="top"/>
    </xf>
    <xf numFmtId="0" fontId="0" fillId="13" borderId="8" xfId="0" applyFill="1" applyBorder="1" applyAlignment="1">
      <alignment horizontal="left" vertical="top" wrapText="1"/>
    </xf>
    <xf numFmtId="0" fontId="48" fillId="9" borderId="8" xfId="0" applyFont="1" applyFill="1" applyBorder="1" applyAlignment="1">
      <alignment horizontal="right" wrapText="1"/>
    </xf>
    <xf numFmtId="0" fontId="32" fillId="4" borderId="8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4" fontId="48" fillId="9" borderId="8" xfId="12" applyNumberFormat="1" applyFont="1" applyFill="1" applyBorder="1" applyAlignment="1">
      <alignment horizontal="right" vertical="top"/>
    </xf>
    <xf numFmtId="14" fontId="2" fillId="9" borderId="8" xfId="0" applyNumberFormat="1" applyFont="1" applyFill="1" applyBorder="1" applyAlignment="1"/>
    <xf numFmtId="0" fontId="2" fillId="4" borderId="8" xfId="0" applyFont="1" applyFill="1" applyBorder="1" applyAlignment="1">
      <alignment wrapText="1"/>
    </xf>
    <xf numFmtId="0" fontId="1" fillId="4" borderId="8" xfId="1" applyNumberFormat="1" applyFont="1" applyFill="1" applyBorder="1" applyAlignment="1">
      <alignment vertical="top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right"/>
    </xf>
    <xf numFmtId="0" fontId="2" fillId="9" borderId="8" xfId="0" applyFont="1" applyFill="1" applyBorder="1" applyAlignment="1">
      <alignment horizontal="right" vertical="center" wrapText="1"/>
    </xf>
    <xf numFmtId="43" fontId="2" fillId="9" borderId="8" xfId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center"/>
    </xf>
    <xf numFmtId="0" fontId="0" fillId="0" borderId="0" xfId="0"/>
    <xf numFmtId="49" fontId="1" fillId="4" borderId="8" xfId="1" applyNumberFormat="1" applyFont="1" applyFill="1" applyBorder="1" applyAlignment="1">
      <alignment horizontal="left"/>
    </xf>
    <xf numFmtId="0" fontId="71" fillId="9" borderId="9" xfId="16" applyFont="1" applyFill="1" applyBorder="1" applyAlignment="1">
      <alignment vertical="center"/>
    </xf>
    <xf numFmtId="0" fontId="71" fillId="9" borderId="10" xfId="16" applyFont="1" applyFill="1" applyBorder="1" applyAlignment="1">
      <alignment vertical="center"/>
    </xf>
    <xf numFmtId="0" fontId="36" fillId="9" borderId="10" xfId="16" applyFont="1" applyFill="1" applyBorder="1" applyAlignment="1">
      <alignment vertical="center"/>
    </xf>
    <xf numFmtId="43" fontId="36" fillId="14" borderId="21" xfId="4" applyFont="1" applyFill="1" applyBorder="1" applyAlignment="1">
      <alignment horizontal="center" vertical="center" wrapText="1"/>
    </xf>
    <xf numFmtId="43" fontId="2" fillId="0" borderId="8" xfId="4" applyFont="1" applyBorder="1"/>
    <xf numFmtId="0" fontId="36" fillId="9" borderId="9" xfId="16" applyFont="1" applyFill="1" applyBorder="1" applyAlignment="1">
      <alignment vertical="center"/>
    </xf>
    <xf numFmtId="4" fontId="67" fillId="9" borderId="16" xfId="16" applyNumberFormat="1" applyFont="1" applyFill="1" applyBorder="1" applyAlignment="1">
      <alignment vertical="center"/>
    </xf>
    <xf numFmtId="0" fontId="1" fillId="0" borderId="9" xfId="16" applyBorder="1"/>
    <xf numFmtId="0" fontId="1" fillId="0" borderId="10" xfId="16" applyBorder="1"/>
    <xf numFmtId="0" fontId="23" fillId="9" borderId="10" xfId="16" applyFont="1" applyFill="1" applyBorder="1" applyAlignment="1">
      <alignment vertical="center"/>
    </xf>
    <xf numFmtId="0" fontId="54" fillId="9" borderId="16" xfId="16" applyFont="1" applyFill="1" applyBorder="1" applyAlignment="1">
      <alignment vertical="center"/>
    </xf>
    <xf numFmtId="49" fontId="20" fillId="0" borderId="12" xfId="5" applyNumberFormat="1" applyFont="1" applyFill="1" applyBorder="1" applyAlignment="1">
      <alignment vertical="center"/>
    </xf>
    <xf numFmtId="49" fontId="20" fillId="0" borderId="6" xfId="5" applyNumberFormat="1" applyFont="1" applyFill="1" applyBorder="1" applyAlignment="1">
      <alignment vertical="center"/>
    </xf>
    <xf numFmtId="49" fontId="20" fillId="0" borderId="6" xfId="5" applyNumberFormat="1" applyFont="1" applyFill="1" applyBorder="1" applyAlignment="1" applyProtection="1">
      <alignment vertical="center"/>
    </xf>
    <xf numFmtId="43" fontId="72" fillId="2" borderId="3" xfId="1" applyNumberFormat="1" applyFont="1" applyFill="1" applyBorder="1" applyAlignment="1">
      <alignment horizontal="center"/>
    </xf>
    <xf numFmtId="43" fontId="73" fillId="2" borderId="3" xfId="1" applyNumberFormat="1" applyFont="1" applyFill="1" applyBorder="1" applyAlignment="1">
      <alignment horizontal="center"/>
    </xf>
    <xf numFmtId="174" fontId="36" fillId="0" borderId="8" xfId="2" applyNumberFormat="1" applyFont="1" applyFill="1" applyBorder="1" applyAlignment="1">
      <alignment horizontal="center" vertical="center" wrapText="1"/>
    </xf>
    <xf numFmtId="0" fontId="73" fillId="2" borderId="9" xfId="0" applyFont="1" applyFill="1" applyBorder="1" applyAlignment="1">
      <alignment horizontal="center"/>
    </xf>
    <xf numFmtId="0" fontId="73" fillId="2" borderId="13" xfId="0" applyFont="1" applyFill="1" applyBorder="1" applyAlignment="1">
      <alignment horizontal="center"/>
    </xf>
    <xf numFmtId="174" fontId="1" fillId="0" borderId="8" xfId="2" applyNumberFormat="1" applyFont="1" applyFill="1" applyBorder="1"/>
    <xf numFmtId="0" fontId="56" fillId="0" borderId="8" xfId="0" applyFont="1" applyFill="1" applyBorder="1"/>
    <xf numFmtId="169" fontId="24" fillId="0" borderId="0" xfId="5" applyNumberFormat="1" applyFont="1" applyFill="1" applyBorder="1" applyAlignment="1">
      <alignment horizontal="center"/>
    </xf>
    <xf numFmtId="0" fontId="20" fillId="0" borderId="12" xfId="5" applyFont="1" applyFill="1" applyBorder="1" applyAlignment="1"/>
    <xf numFmtId="0" fontId="31" fillId="4" borderId="0" xfId="0" applyFont="1" applyFill="1" applyBorder="1" applyAlignment="1">
      <alignment horizontal="center"/>
    </xf>
    <xf numFmtId="0" fontId="0" fillId="0" borderId="0" xfId="0"/>
    <xf numFmtId="0" fontId="75" fillId="9" borderId="8" xfId="0" applyFont="1" applyFill="1" applyBorder="1" applyAlignment="1"/>
    <xf numFmtId="0" fontId="74" fillId="9" borderId="8" xfId="0" applyFont="1" applyFill="1" applyBorder="1"/>
    <xf numFmtId="0" fontId="20" fillId="0" borderId="6" xfId="5" applyFont="1" applyFill="1" applyBorder="1"/>
    <xf numFmtId="0" fontId="20" fillId="0" borderId="12" xfId="5" applyFont="1" applyFill="1" applyBorder="1"/>
    <xf numFmtId="0" fontId="0" fillId="0" borderId="0" xfId="0"/>
    <xf numFmtId="43" fontId="76" fillId="0" borderId="0" xfId="0" applyNumberFormat="1" applyFont="1"/>
    <xf numFmtId="43" fontId="2" fillId="9" borderId="8" xfId="0" applyNumberFormat="1" applyFont="1" applyFill="1" applyBorder="1"/>
    <xf numFmtId="49" fontId="69" fillId="0" borderId="0" xfId="16" applyNumberFormat="1" applyFont="1" applyAlignment="1">
      <alignment horizontal="center"/>
    </xf>
    <xf numFmtId="0" fontId="70" fillId="0" borderId="0" xfId="16" applyFont="1" applyFill="1" applyBorder="1" applyAlignment="1">
      <alignment horizontal="center" vertical="center"/>
    </xf>
    <xf numFmtId="0" fontId="23" fillId="0" borderId="18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23" fillId="0" borderId="6" xfId="5" applyFont="1" applyFill="1" applyBorder="1" applyAlignment="1">
      <alignment horizontal="center"/>
    </xf>
    <xf numFmtId="0" fontId="24" fillId="0" borderId="9" xfId="5" applyFont="1" applyFill="1" applyBorder="1" applyAlignment="1">
      <alignment horizontal="center"/>
    </xf>
    <xf numFmtId="0" fontId="24" fillId="0" borderId="10" xfId="5" applyFont="1" applyFill="1" applyBorder="1" applyAlignment="1">
      <alignment horizontal="center"/>
    </xf>
    <xf numFmtId="0" fontId="24" fillId="0" borderId="16" xfId="5" applyFont="1" applyFill="1" applyBorder="1" applyAlignment="1">
      <alignment horizontal="center"/>
    </xf>
    <xf numFmtId="0" fontId="21" fillId="0" borderId="3" xfId="5" applyFont="1" applyFill="1" applyBorder="1" applyAlignment="1">
      <alignment horizontal="center"/>
    </xf>
    <xf numFmtId="0" fontId="21" fillId="0" borderId="4" xfId="5" applyFont="1" applyFill="1" applyBorder="1" applyAlignment="1">
      <alignment horizontal="center"/>
    </xf>
    <xf numFmtId="0" fontId="21" fillId="0" borderId="17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center"/>
    </xf>
    <xf numFmtId="0" fontId="24" fillId="0" borderId="2" xfId="5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1" fillId="0" borderId="18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6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0" fillId="0" borderId="0" xfId="16" applyFont="1" applyFill="1" applyBorder="1" applyAlignment="1">
      <alignment horizontal="center" vertical="center"/>
    </xf>
    <xf numFmtId="49" fontId="23" fillId="0" borderId="18" xfId="5" applyNumberFormat="1" applyFont="1" applyFill="1" applyBorder="1" applyAlignment="1" applyProtection="1">
      <alignment horizontal="center"/>
    </xf>
    <xf numFmtId="49" fontId="23" fillId="0" borderId="0" xfId="5" applyNumberFormat="1" applyFont="1" applyFill="1" applyBorder="1" applyAlignment="1" applyProtection="1">
      <alignment horizontal="center"/>
    </xf>
    <xf numFmtId="49" fontId="56" fillId="0" borderId="0" xfId="5" applyNumberFormat="1" applyFont="1" applyFill="1" applyBorder="1" applyAlignment="1">
      <alignment horizontal="center"/>
    </xf>
    <xf numFmtId="49" fontId="56" fillId="0" borderId="6" xfId="5" applyNumberFormat="1" applyFont="1" applyFill="1" applyBorder="1" applyAlignment="1">
      <alignment horizontal="center"/>
    </xf>
    <xf numFmtId="171" fontId="57" fillId="0" borderId="0" xfId="15" applyFont="1" applyFill="1" applyBorder="1" applyAlignment="1" applyProtection="1">
      <alignment horizontal="center"/>
    </xf>
    <xf numFmtId="0" fontId="21" fillId="0" borderId="3" xfId="5" applyNumberFormat="1" applyFont="1" applyFill="1" applyBorder="1" applyAlignment="1" applyProtection="1">
      <alignment horizontal="center"/>
    </xf>
    <xf numFmtId="0" fontId="20" fillId="0" borderId="4" xfId="5" applyBorder="1"/>
    <xf numFmtId="0" fontId="20" fillId="0" borderId="17" xfId="5" applyBorder="1"/>
    <xf numFmtId="0" fontId="23" fillId="0" borderId="18" xfId="5" applyNumberFormat="1" applyFont="1" applyFill="1" applyBorder="1" applyAlignment="1" applyProtection="1">
      <alignment horizontal="center"/>
    </xf>
    <xf numFmtId="0" fontId="20" fillId="0" borderId="0" xfId="5" applyBorder="1"/>
    <xf numFmtId="0" fontId="20" fillId="0" borderId="6" xfId="5" applyBorder="1"/>
    <xf numFmtId="49" fontId="21" fillId="0" borderId="3" xfId="5" applyNumberFormat="1" applyFont="1" applyFill="1" applyBorder="1" applyAlignment="1" applyProtection="1">
      <alignment horizontal="center"/>
    </xf>
    <xf numFmtId="49" fontId="21" fillId="0" borderId="4" xfId="5" applyNumberFormat="1" applyFont="1" applyFill="1" applyBorder="1" applyAlignment="1" applyProtection="1">
      <alignment horizontal="center"/>
    </xf>
    <xf numFmtId="0" fontId="23" fillId="0" borderId="0" xfId="5" applyNumberFormat="1" applyFont="1" applyFill="1" applyBorder="1" applyAlignment="1" applyProtection="1">
      <alignment horizontal="center"/>
    </xf>
    <xf numFmtId="0" fontId="21" fillId="0" borderId="13" xfId="5" applyFont="1" applyFill="1" applyBorder="1" applyAlignment="1">
      <alignment horizontal="center"/>
    </xf>
    <xf numFmtId="0" fontId="21" fillId="0" borderId="14" xfId="5" applyFont="1" applyFill="1" applyBorder="1" applyAlignment="1">
      <alignment horizontal="center"/>
    </xf>
    <xf numFmtId="0" fontId="21" fillId="0" borderId="15" xfId="5" applyFont="1" applyFill="1" applyBorder="1" applyAlignment="1">
      <alignment horizontal="center"/>
    </xf>
    <xf numFmtId="0" fontId="23" fillId="0" borderId="34" xfId="5" applyFont="1" applyFill="1" applyBorder="1" applyAlignment="1">
      <alignment horizontal="center"/>
    </xf>
    <xf numFmtId="0" fontId="23" fillId="0" borderId="35" xfId="5" applyFont="1" applyFill="1" applyBorder="1" applyAlignment="1">
      <alignment horizontal="center"/>
    </xf>
    <xf numFmtId="0" fontId="23" fillId="0" borderId="9" xfId="5" applyFont="1" applyFill="1" applyBorder="1" applyAlignment="1">
      <alignment horizontal="center"/>
    </xf>
    <xf numFmtId="0" fontId="23" fillId="0" borderId="10" xfId="5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31" fillId="4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/>
    </xf>
    <xf numFmtId="0" fontId="29" fillId="6" borderId="43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44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/>
    </xf>
    <xf numFmtId="0" fontId="29" fillId="6" borderId="25" xfId="0" applyFont="1" applyFill="1" applyBorder="1" applyAlignment="1">
      <alignment horizontal="center"/>
    </xf>
    <xf numFmtId="0" fontId="29" fillId="6" borderId="20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9" fillId="6" borderId="21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/>
    </xf>
    <xf numFmtId="0" fontId="29" fillId="6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31" fillId="4" borderId="8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left" vertical="top"/>
    </xf>
    <xf numFmtId="0" fontId="36" fillId="9" borderId="8" xfId="0" applyFont="1" applyFill="1" applyBorder="1" applyAlignment="1">
      <alignment horizontal="left" vertical="center" wrapText="1"/>
    </xf>
    <xf numFmtId="0" fontId="36" fillId="9" borderId="8" xfId="0" applyFont="1" applyFill="1" applyBorder="1" applyAlignment="1">
      <alignment vertical="center" wrapText="1"/>
    </xf>
    <xf numFmtId="0" fontId="36" fillId="9" borderId="8" xfId="0" applyFont="1" applyFill="1" applyBorder="1" applyAlignment="1">
      <alignment horizontal="left" vertical="top"/>
    </xf>
    <xf numFmtId="0" fontId="36" fillId="0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right"/>
    </xf>
    <xf numFmtId="0" fontId="33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top" wrapText="1"/>
    </xf>
    <xf numFmtId="0" fontId="40" fillId="9" borderId="8" xfId="0" applyFont="1" applyFill="1" applyBorder="1" applyAlignment="1">
      <alignment horizontal="left" vertical="top" wrapText="1"/>
    </xf>
    <xf numFmtId="0" fontId="48" fillId="12" borderId="8" xfId="0" applyFont="1" applyFill="1" applyBorder="1" applyAlignment="1">
      <alignment horizontal="left"/>
    </xf>
    <xf numFmtId="0" fontId="48" fillId="12" borderId="8" xfId="0" applyFont="1" applyFill="1" applyBorder="1" applyAlignment="1">
      <alignment horizontal="left" vertical="top"/>
    </xf>
    <xf numFmtId="0" fontId="2" fillId="9" borderId="0" xfId="0" applyFont="1" applyFill="1" applyAlignment="1">
      <alignment horizontal="left"/>
    </xf>
    <xf numFmtId="0" fontId="31" fillId="4" borderId="3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51" fillId="0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right"/>
    </xf>
    <xf numFmtId="0" fontId="2" fillId="4" borderId="8" xfId="0" applyFont="1" applyFill="1" applyBorder="1" applyAlignment="1">
      <alignment horizontal="left"/>
    </xf>
    <xf numFmtId="0" fontId="0" fillId="0" borderId="0" xfId="0"/>
    <xf numFmtId="0" fontId="27" fillId="9" borderId="8" xfId="0" applyFont="1" applyFill="1" applyBorder="1" applyAlignment="1">
      <alignment vertical="top"/>
    </xf>
    <xf numFmtId="0" fontId="33" fillId="4" borderId="8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</cellXfs>
  <cellStyles count="18">
    <cellStyle name="Euro" xfId="8"/>
    <cellStyle name="Millares" xfId="1" builtinId="3"/>
    <cellStyle name="Millares 2" xfId="9"/>
    <cellStyle name="Millares 2 2" xfId="6"/>
    <cellStyle name="Millares 3" xfId="4"/>
    <cellStyle name="Millares 3 2" xfId="13"/>
    <cellStyle name="Millares 4" xfId="14"/>
    <cellStyle name="Millares_Presupuesto 2002 2a." xfId="15"/>
    <cellStyle name="Moneda" xfId="2" builtinId="4"/>
    <cellStyle name="Moneda 2" xfId="7"/>
    <cellStyle name="Moneda 2 2" xfId="11"/>
    <cellStyle name="Normal" xfId="0" builtinId="0"/>
    <cellStyle name="Normal 12" xfId="10"/>
    <cellStyle name="Normal 2" xfId="5"/>
    <cellStyle name="Normal 2 2" xfId="16"/>
    <cellStyle name="Normal_COG 2010" xfId="3"/>
    <cellStyle name="Porcentaje" xfId="12" builtinId="5"/>
    <cellStyle name="Porcentual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123825</xdr:rowOff>
    </xdr:from>
    <xdr:to>
      <xdr:col>3</xdr:col>
      <xdr:colOff>266700</xdr:colOff>
      <xdr:row>6</xdr:row>
      <xdr:rowOff>114300</xdr:rowOff>
    </xdr:to>
    <xdr:pic>
      <xdr:nvPicPr>
        <xdr:cNvPr id="2" name="Picture 1" descr="Ņ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23825"/>
          <a:ext cx="1028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104775</xdr:rowOff>
    </xdr:from>
    <xdr:to>
      <xdr:col>7</xdr:col>
      <xdr:colOff>0</xdr:colOff>
      <xdr:row>7</xdr:row>
      <xdr:rowOff>19050</xdr:rowOff>
    </xdr:to>
    <xdr:pic>
      <xdr:nvPicPr>
        <xdr:cNvPr id="3" name="Picture 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34375" y="104775"/>
          <a:ext cx="17240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4234961</xdr:colOff>
      <xdr:row>0</xdr:row>
      <xdr:rowOff>131884</xdr:rowOff>
    </xdr:from>
    <xdr:to>
      <xdr:col>6</xdr:col>
      <xdr:colOff>952500</xdr:colOff>
      <xdr:row>7</xdr:row>
      <xdr:rowOff>2930</xdr:rowOff>
    </xdr:to>
    <xdr:pic>
      <xdr:nvPicPr>
        <xdr:cNvPr id="9" name="Picture 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07673" y="131884"/>
          <a:ext cx="959827" cy="1072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3</xdr:col>
      <xdr:colOff>209550</xdr:colOff>
      <xdr:row>5</xdr:row>
      <xdr:rowOff>142875</xdr:rowOff>
    </xdr:to>
    <xdr:pic>
      <xdr:nvPicPr>
        <xdr:cNvPr id="2" name="Picture 2" descr="Ņ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8575"/>
          <a:ext cx="1209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4143375</xdr:colOff>
      <xdr:row>0</xdr:row>
      <xdr:rowOff>47625</xdr:rowOff>
    </xdr:from>
    <xdr:to>
      <xdr:col>4</xdr:col>
      <xdr:colOff>1028700</xdr:colOff>
      <xdr:row>6</xdr:row>
      <xdr:rowOff>123825</xdr:rowOff>
    </xdr:to>
    <xdr:pic>
      <xdr:nvPicPr>
        <xdr:cNvPr id="3" name="Picture 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14975" y="47625"/>
          <a:ext cx="1876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2</xdr:col>
      <xdr:colOff>323850</xdr:colOff>
      <xdr:row>6</xdr:row>
      <xdr:rowOff>0</xdr:rowOff>
    </xdr:to>
    <xdr:pic>
      <xdr:nvPicPr>
        <xdr:cNvPr id="2" name="Picture 1" descr="Ņ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28575</xdr:rowOff>
    </xdr:from>
    <xdr:to>
      <xdr:col>4</xdr:col>
      <xdr:colOff>952500</xdr:colOff>
      <xdr:row>7</xdr:row>
      <xdr:rowOff>142875</xdr:rowOff>
    </xdr:to>
    <xdr:pic>
      <xdr:nvPicPr>
        <xdr:cNvPr id="3" name="Picture 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HOLA\Downloads\Ejemplo%20HOMOLOGACI&#211;N%20PRESUPUESTAL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2015%2017d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cardo\Escritorio\Users\Tesoreria\Documents\Users\Tesoreria\Desktop\Users\Tesoreria\Downloads\PRESUPUESTO%202013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Z-TESORERIA\RESPALDO%20LIZ\ESCRITORIO\PRESUPUESTO\PRESUPUESTO%202013\Documents%20and%20Settings\Usuario\Mis%20documentos\RICARDO%202010\TESORERIA%202010\PRESUPUESTO%202010\1%20RA%20MOD.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INGRESOS 2015"/>
      <sheetName val="Proyecto EGRESOS 2015"/>
      <sheetName val="Programático Integrado 2015"/>
      <sheetName val="POA Formato dependencias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Resumen 2014"/>
      <sheetName val="Ingresos 2014"/>
      <sheetName val="Egresos 2014"/>
      <sheetName val="Plantilla 2015 "/>
      <sheetName val="Comp Plantilla 2015"/>
      <sheetName val="IMPTO NOMINA CEDULA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G12">
            <v>14090.660698947371</v>
          </cell>
        </row>
        <row r="25">
          <cell r="G25">
            <v>6340.6807578947382</v>
          </cell>
        </row>
        <row r="37">
          <cell r="G37">
            <v>7045.4598568421061</v>
          </cell>
        </row>
        <row r="39">
          <cell r="G39">
            <v>4439.5929876480004</v>
          </cell>
        </row>
        <row r="52">
          <cell r="G52">
            <v>3546.3452344320003</v>
          </cell>
        </row>
        <row r="53">
          <cell r="G53">
            <v>1794.5624686080002</v>
          </cell>
        </row>
        <row r="54">
          <cell r="G54">
            <v>1794.5624686080002</v>
          </cell>
        </row>
        <row r="55">
          <cell r="G55">
            <v>2786.6705817600009</v>
          </cell>
        </row>
        <row r="68">
          <cell r="G68">
            <v>6640.7111147520009</v>
          </cell>
        </row>
        <row r="69">
          <cell r="G69">
            <v>1549.6835128320001</v>
          </cell>
        </row>
        <row r="70">
          <cell r="G70">
            <v>1367.4071756799999</v>
          </cell>
        </row>
        <row r="72">
          <cell r="G72">
            <v>1794.5604902534403</v>
          </cell>
        </row>
        <row r="73">
          <cell r="G73">
            <v>1085.8874624</v>
          </cell>
        </row>
        <row r="74">
          <cell r="G74">
            <v>4525.78</v>
          </cell>
        </row>
        <row r="75">
          <cell r="G75">
            <v>2145.71</v>
          </cell>
        </row>
        <row r="105">
          <cell r="G105">
            <v>6640.7111147520009</v>
          </cell>
        </row>
        <row r="106">
          <cell r="G106">
            <v>5390.4905832960003</v>
          </cell>
        </row>
        <row r="107">
          <cell r="G107">
            <v>3715.2199418880004</v>
          </cell>
        </row>
        <row r="108">
          <cell r="G108">
            <v>3715.2199418880004</v>
          </cell>
        </row>
        <row r="109">
          <cell r="G109">
            <v>3715.2213092726788</v>
          </cell>
        </row>
        <row r="110">
          <cell r="G110">
            <v>3715.2202880000004</v>
          </cell>
        </row>
        <row r="111">
          <cell r="G111">
            <v>2782.4169085440003</v>
          </cell>
        </row>
        <row r="112">
          <cell r="G112">
            <v>2782.4169085440003</v>
          </cell>
        </row>
        <row r="113">
          <cell r="G113">
            <v>2145.7174502400003</v>
          </cell>
        </row>
        <row r="114">
          <cell r="G114">
            <v>2145.72307456</v>
          </cell>
        </row>
        <row r="115">
          <cell r="G115">
            <v>1432.494056448</v>
          </cell>
        </row>
        <row r="116">
          <cell r="G116">
            <v>1432.48</v>
          </cell>
        </row>
        <row r="129">
          <cell r="G129">
            <v>4806.2964019200008</v>
          </cell>
        </row>
        <row r="130">
          <cell r="G130">
            <v>2145.7175999999999</v>
          </cell>
        </row>
        <row r="131">
          <cell r="G131">
            <v>2145.7175999999999</v>
          </cell>
        </row>
        <row r="132">
          <cell r="G132">
            <v>2145.7175999999999</v>
          </cell>
        </row>
        <row r="133">
          <cell r="G133">
            <v>1626.5854026240002</v>
          </cell>
        </row>
        <row r="134">
          <cell r="G134">
            <v>1626.5897299758078</v>
          </cell>
        </row>
        <row r="136">
          <cell r="G136">
            <v>1626.5897299758078</v>
          </cell>
        </row>
        <row r="149">
          <cell r="G149">
            <v>3679.8305955840005</v>
          </cell>
        </row>
        <row r="150">
          <cell r="G150">
            <v>3139.9734912000008</v>
          </cell>
        </row>
        <row r="151">
          <cell r="G151">
            <v>2655.9012480000001</v>
          </cell>
        </row>
        <row r="153">
          <cell r="G153">
            <v>1777.4399999999998</v>
          </cell>
        </row>
        <row r="155">
          <cell r="G155">
            <v>1777.47</v>
          </cell>
        </row>
        <row r="167">
          <cell r="G167">
            <v>4651.002177536001</v>
          </cell>
        </row>
        <row r="168">
          <cell r="G168">
            <v>2040.8705640960004</v>
          </cell>
        </row>
        <row r="169">
          <cell r="G169">
            <v>1650.2784130560003</v>
          </cell>
        </row>
        <row r="170">
          <cell r="G170">
            <v>1367.3796165120002</v>
          </cell>
        </row>
        <row r="183">
          <cell r="G183">
            <v>6087.3185218560011</v>
          </cell>
        </row>
        <row r="184">
          <cell r="G184">
            <v>2782.4169085440003</v>
          </cell>
        </row>
        <row r="185">
          <cell r="G185">
            <v>2782.4169085440003</v>
          </cell>
        </row>
        <row r="186">
          <cell r="G186">
            <v>2782.4169085440003</v>
          </cell>
        </row>
        <row r="187">
          <cell r="G187">
            <v>2782.4169085440003</v>
          </cell>
        </row>
        <row r="188">
          <cell r="G188">
            <v>2782.4209310576643</v>
          </cell>
        </row>
        <row r="189">
          <cell r="G189">
            <v>2782.4209310576643</v>
          </cell>
        </row>
        <row r="190">
          <cell r="G190">
            <v>2782.4209310576643</v>
          </cell>
        </row>
        <row r="203">
          <cell r="G203">
            <v>6625.4984540160003</v>
          </cell>
        </row>
        <row r="204">
          <cell r="G204">
            <v>1965.4686804480004</v>
          </cell>
        </row>
        <row r="205">
          <cell r="G205">
            <v>1965.4686804480004</v>
          </cell>
        </row>
        <row r="206">
          <cell r="G206">
            <v>1367.3846784</v>
          </cell>
        </row>
        <row r="207">
          <cell r="G207">
            <v>1377.39</v>
          </cell>
        </row>
        <row r="212">
          <cell r="G212">
            <v>1124.55</v>
          </cell>
        </row>
        <row r="213">
          <cell r="G213">
            <v>1640.8</v>
          </cell>
        </row>
        <row r="226">
          <cell r="G226">
            <v>2909.2245145600004</v>
          </cell>
        </row>
        <row r="227">
          <cell r="G227">
            <v>2050.9532825600004</v>
          </cell>
        </row>
        <row r="242">
          <cell r="G242">
            <v>4426.0999999999995</v>
          </cell>
        </row>
        <row r="243">
          <cell r="G243">
            <v>1367.38</v>
          </cell>
        </row>
        <row r="244">
          <cell r="G244">
            <v>2145.71</v>
          </cell>
        </row>
        <row r="245">
          <cell r="G245">
            <v>2145.71</v>
          </cell>
        </row>
        <row r="246">
          <cell r="G246">
            <v>2145.71</v>
          </cell>
        </row>
        <row r="264">
          <cell r="G264">
            <v>5298.5531988480006</v>
          </cell>
        </row>
        <row r="265">
          <cell r="G265">
            <v>2755.925798912001</v>
          </cell>
        </row>
        <row r="266">
          <cell r="G266">
            <v>1936.9803747840001</v>
          </cell>
        </row>
        <row r="267">
          <cell r="G267">
            <v>1844.7477135360002</v>
          </cell>
        </row>
        <row r="281">
          <cell r="G281">
            <v>4426.1261158400002</v>
          </cell>
        </row>
        <row r="282">
          <cell r="G282">
            <v>2234.5249006080003</v>
          </cell>
        </row>
        <row r="283">
          <cell r="G283">
            <v>1844.7477135360002</v>
          </cell>
        </row>
        <row r="284">
          <cell r="G284">
            <v>1367.3833960550398</v>
          </cell>
        </row>
        <row r="297">
          <cell r="G297">
            <v>4426.1215005230088</v>
          </cell>
        </row>
        <row r="298">
          <cell r="G298">
            <v>2655.9464003654398</v>
          </cell>
        </row>
        <row r="299">
          <cell r="G299">
            <v>1794.5604902534403</v>
          </cell>
        </row>
        <row r="300">
          <cell r="G300">
            <v>1367.3833960550398</v>
          </cell>
        </row>
        <row r="313">
          <cell r="G313">
            <v>6055.4953701365766</v>
          </cell>
        </row>
        <row r="314">
          <cell r="G314">
            <v>2488.005446734081</v>
          </cell>
        </row>
        <row r="315">
          <cell r="G315">
            <v>2374.9088566134074</v>
          </cell>
        </row>
        <row r="316">
          <cell r="G316">
            <v>2374.9119224812803</v>
          </cell>
        </row>
        <row r="317">
          <cell r="G317">
            <v>1650.27997802304</v>
          </cell>
        </row>
        <row r="318">
          <cell r="G318">
            <v>1549.686424261248</v>
          </cell>
        </row>
        <row r="319">
          <cell r="G319">
            <v>1124.5676278636802</v>
          </cell>
        </row>
        <row r="333">
          <cell r="G333">
            <v>6640.7133644800006</v>
          </cell>
        </row>
        <row r="334">
          <cell r="G334">
            <v>3395.2670003200005</v>
          </cell>
        </row>
        <row r="335">
          <cell r="G335">
            <v>2786.6705817600009</v>
          </cell>
        </row>
        <row r="336">
          <cell r="G336">
            <v>2655.97696</v>
          </cell>
        </row>
        <row r="337">
          <cell r="G337">
            <v>2374.9028659200003</v>
          </cell>
        </row>
        <row r="338">
          <cell r="G338">
            <v>2374.9028659200003</v>
          </cell>
        </row>
        <row r="339">
          <cell r="G339">
            <v>2374.9028659200003</v>
          </cell>
        </row>
        <row r="340">
          <cell r="G340">
            <v>1879.2990361600002</v>
          </cell>
        </row>
        <row r="341">
          <cell r="G341">
            <v>1843.6408473600002</v>
          </cell>
        </row>
        <row r="342">
          <cell r="G342">
            <v>1367.3734297600001</v>
          </cell>
        </row>
        <row r="343">
          <cell r="G343">
            <v>1363.8675351974402</v>
          </cell>
        </row>
        <row r="344">
          <cell r="G344">
            <v>1155.1790848000001</v>
          </cell>
        </row>
        <row r="345">
          <cell r="G345">
            <v>1080.1766291097601</v>
          </cell>
        </row>
        <row r="346">
          <cell r="G346">
            <v>1080.1731532800002</v>
          </cell>
        </row>
        <row r="347">
          <cell r="G347">
            <v>2063.1800000000003</v>
          </cell>
        </row>
        <row r="360">
          <cell r="G360">
            <v>3679.8351985274885</v>
          </cell>
        </row>
        <row r="361">
          <cell r="G361">
            <v>2604.3413760000003</v>
          </cell>
        </row>
        <row r="375">
          <cell r="G375">
            <v>4426.1215005230088</v>
          </cell>
        </row>
        <row r="376">
          <cell r="G376">
            <v>2088.1975296000005</v>
          </cell>
        </row>
        <row r="377">
          <cell r="G377">
            <v>1953.2560320000002</v>
          </cell>
        </row>
        <row r="378">
          <cell r="G378">
            <v>2050.8866560000001</v>
          </cell>
        </row>
        <row r="394">
          <cell r="G394">
            <v>3258.1703847813124</v>
          </cell>
        </row>
        <row r="397">
          <cell r="G397">
            <v>1367.3833960550398</v>
          </cell>
        </row>
        <row r="410">
          <cell r="G410">
            <v>4400.9710915456008</v>
          </cell>
        </row>
        <row r="411">
          <cell r="G411">
            <v>3277.3031875584006</v>
          </cell>
        </row>
        <row r="412">
          <cell r="G412">
            <v>2755.9208000163844</v>
          </cell>
        </row>
        <row r="413">
          <cell r="G413">
            <v>2526.7320029952007</v>
          </cell>
        </row>
        <row r="414">
          <cell r="G414">
            <v>1777.4694379653126</v>
          </cell>
        </row>
        <row r="415">
          <cell r="G415">
            <v>1777.4694379653126</v>
          </cell>
        </row>
        <row r="416">
          <cell r="G416">
            <v>2440.5934119840003</v>
          </cell>
        </row>
        <row r="417">
          <cell r="G417">
            <v>2392.7386392000003</v>
          </cell>
        </row>
        <row r="418">
          <cell r="G418">
            <v>2297.0290936320002</v>
          </cell>
        </row>
        <row r="419">
          <cell r="G419">
            <v>2187.64675584</v>
          </cell>
        </row>
        <row r="420">
          <cell r="G420">
            <v>2009.9004569280005</v>
          </cell>
        </row>
        <row r="421">
          <cell r="G421">
            <v>2009.9004569280005</v>
          </cell>
        </row>
        <row r="422">
          <cell r="G422">
            <v>2009.9004569280005</v>
          </cell>
        </row>
        <row r="423">
          <cell r="G423">
            <v>2009.9004569280005</v>
          </cell>
        </row>
        <row r="424">
          <cell r="G424">
            <v>2009.9004569280005</v>
          </cell>
        </row>
        <row r="425">
          <cell r="G425">
            <v>1912.8236321376005</v>
          </cell>
        </row>
        <row r="426">
          <cell r="G426">
            <v>1866.376512</v>
          </cell>
        </row>
        <row r="427">
          <cell r="G427">
            <v>1800.30306298752</v>
          </cell>
        </row>
        <row r="428">
          <cell r="G428">
            <v>1777.4629891200002</v>
          </cell>
        </row>
        <row r="429">
          <cell r="G429">
            <v>1640.7350668800002</v>
          </cell>
        </row>
        <row r="430">
          <cell r="G430">
            <v>1545.2599120358402</v>
          </cell>
        </row>
        <row r="431">
          <cell r="G431">
            <v>1363.8638540800002</v>
          </cell>
        </row>
        <row r="432">
          <cell r="G432">
            <v>1363.8638540800002</v>
          </cell>
        </row>
        <row r="433">
          <cell r="G433">
            <v>1363.8675351974402</v>
          </cell>
        </row>
        <row r="434">
          <cell r="G434">
            <v>1363.8675351974402</v>
          </cell>
        </row>
        <row r="435">
          <cell r="G435">
            <v>1363.8675351974402</v>
          </cell>
        </row>
        <row r="436">
          <cell r="G436">
            <v>1363.8675351974402</v>
          </cell>
        </row>
        <row r="437">
          <cell r="G437">
            <v>1335.2197800614404</v>
          </cell>
        </row>
        <row r="438">
          <cell r="G438">
            <v>1280.7760235961603</v>
          </cell>
        </row>
        <row r="439">
          <cell r="G439">
            <v>1243.5717668774403</v>
          </cell>
        </row>
        <row r="440">
          <cell r="G440">
            <v>0</v>
          </cell>
        </row>
        <row r="441">
          <cell r="G441">
            <v>1124.5676278636802</v>
          </cell>
        </row>
        <row r="442">
          <cell r="G442">
            <v>1124.5676278636802</v>
          </cell>
        </row>
        <row r="443">
          <cell r="G443">
            <v>1124.5676278636802</v>
          </cell>
        </row>
        <row r="444">
          <cell r="G444">
            <v>1077.7025048025603</v>
          </cell>
        </row>
        <row r="445">
          <cell r="G445">
            <v>0</v>
          </cell>
        </row>
        <row r="446">
          <cell r="G446">
            <v>1077.7025048025603</v>
          </cell>
        </row>
        <row r="447">
          <cell r="G447">
            <v>957.09545567999999</v>
          </cell>
        </row>
        <row r="460">
          <cell r="G460">
            <v>6640.4679811352071</v>
          </cell>
        </row>
        <row r="462">
          <cell r="G462">
            <v>2993.41</v>
          </cell>
        </row>
        <row r="464">
          <cell r="G464">
            <v>3129.42</v>
          </cell>
        </row>
        <row r="466">
          <cell r="G466">
            <v>1946.42</v>
          </cell>
        </row>
        <row r="469">
          <cell r="G469">
            <v>1824.7768780800002</v>
          </cell>
        </row>
        <row r="471">
          <cell r="G471">
            <v>1853.81</v>
          </cell>
        </row>
        <row r="473">
          <cell r="G473">
            <v>1804.81</v>
          </cell>
        </row>
        <row r="474">
          <cell r="G474">
            <v>1804.8105420800002</v>
          </cell>
        </row>
        <row r="477">
          <cell r="G477">
            <v>1784.86</v>
          </cell>
        </row>
        <row r="480">
          <cell r="G480">
            <v>1722.6617241600004</v>
          </cell>
        </row>
        <row r="486">
          <cell r="G486">
            <v>1606.92</v>
          </cell>
        </row>
        <row r="487">
          <cell r="G487">
            <v>1606.92</v>
          </cell>
        </row>
        <row r="489">
          <cell r="G489">
            <v>1606.92</v>
          </cell>
        </row>
        <row r="490">
          <cell r="G490">
            <v>1432.4918067200001</v>
          </cell>
        </row>
        <row r="492">
          <cell r="G492">
            <v>1853.81</v>
          </cell>
        </row>
        <row r="494">
          <cell r="G494">
            <v>1606.92</v>
          </cell>
        </row>
        <row r="496">
          <cell r="G496">
            <v>1703.6599999999999</v>
          </cell>
        </row>
        <row r="509">
          <cell r="G509">
            <v>6055.4953701365766</v>
          </cell>
        </row>
        <row r="510">
          <cell r="G510">
            <v>2701.4470965780483</v>
          </cell>
        </row>
        <row r="511">
          <cell r="G511">
            <v>2701.4470965780483</v>
          </cell>
        </row>
        <row r="512">
          <cell r="G512">
            <v>2269.2325860771848</v>
          </cell>
        </row>
        <row r="513">
          <cell r="G513">
            <v>1857.9579723694085</v>
          </cell>
        </row>
        <row r="514">
          <cell r="G514">
            <v>1857.9579723694085</v>
          </cell>
        </row>
        <row r="516">
          <cell r="G516">
            <v>1703.6714240000001</v>
          </cell>
        </row>
        <row r="517">
          <cell r="G517">
            <v>1626.2618737397761</v>
          </cell>
        </row>
        <row r="518">
          <cell r="G518">
            <v>1533.8806764503038</v>
          </cell>
        </row>
        <row r="519">
          <cell r="G519">
            <v>1533.8806764503038</v>
          </cell>
        </row>
        <row r="520">
          <cell r="G520">
            <v>1533.7858099200002</v>
          </cell>
        </row>
        <row r="521">
          <cell r="G521">
            <v>1533.7858099200002</v>
          </cell>
        </row>
        <row r="522">
          <cell r="G522">
            <v>1533.7834477056006</v>
          </cell>
        </row>
        <row r="523">
          <cell r="G523">
            <v>1524.6181683200002</v>
          </cell>
        </row>
        <row r="524">
          <cell r="G524">
            <v>1438.0131341721599</v>
          </cell>
        </row>
        <row r="525">
          <cell r="G525">
            <v>1703.6760000000002</v>
          </cell>
        </row>
        <row r="538">
          <cell r="G538">
            <v>2914.9162307865604</v>
          </cell>
        </row>
        <row r="539">
          <cell r="G539">
            <v>1575.2619246873603</v>
          </cell>
        </row>
        <row r="540">
          <cell r="G540">
            <v>1575.2619246873603</v>
          </cell>
        </row>
        <row r="541">
          <cell r="G541">
            <v>1575.2619246873603</v>
          </cell>
        </row>
        <row r="542">
          <cell r="G542">
            <v>1575.2619246873603</v>
          </cell>
        </row>
        <row r="543">
          <cell r="G543">
            <v>1575.2619246873603</v>
          </cell>
        </row>
        <row r="556">
          <cell r="G556">
            <v>2788.7515801600007</v>
          </cell>
        </row>
        <row r="557">
          <cell r="G557">
            <v>1654.0225228800002</v>
          </cell>
        </row>
        <row r="558">
          <cell r="G558">
            <v>1654.0225228800002</v>
          </cell>
        </row>
        <row r="571">
          <cell r="G571">
            <v>3530.8843999999999</v>
          </cell>
        </row>
        <row r="572">
          <cell r="G572">
            <v>1722.7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13"/>
      <sheetName val="Comp Plantilla 2013"/>
      <sheetName val="FONDO 2"/>
      <sheetName val="FONDO 1"/>
      <sheetName val="Caratula"/>
      <sheetName val="Resumen 2012"/>
      <sheetName val="Ingresos 2012"/>
      <sheetName val="Egresos 2012"/>
      <sheetName val="Plantilla 2012"/>
      <sheetName val="Desglose Ramo 33 2012"/>
      <sheetName val="Res Egresos 2012"/>
      <sheetName val="Desglose Egresos 2012"/>
      <sheetName val="SEGURIDAD"/>
    </sheetNames>
    <sheetDataSet>
      <sheetData sheetId="0" refreshError="1"/>
      <sheetData sheetId="1" refreshError="1">
        <row r="113">
          <cell r="B113" t="str">
            <v>JEFE DE AUDITORIA INTERNA</v>
          </cell>
        </row>
        <row r="190">
          <cell r="B190" t="str">
            <v>SUPERVISOR DE ASUNTOS JURIDICOS</v>
          </cell>
        </row>
        <row r="208">
          <cell r="B208" t="str">
            <v>SECRETARIA EJECUTIVA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tula"/>
      <sheetName val="Egresos 2010 P"/>
      <sheetName val="Resumen 2010"/>
      <sheetName val="Resumen 2010 2 "/>
      <sheetName val="Ingresos 2010"/>
      <sheetName val="Egresos 2010"/>
      <sheetName val="03EGPP-MAYO-10"/>
      <sheetName val="Desglose Ramo 33 2010"/>
      <sheetName val="Res Egresos 2010"/>
      <sheetName val="Desglose Egresos 2010"/>
      <sheetName val="Plantilla 2010"/>
      <sheetName val="Comp Plantilla 2010"/>
      <sheetName val="Desglose Concentr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="90" zoomScaleNormal="90" workbookViewId="0">
      <selection activeCell="A4" sqref="A4"/>
    </sheetView>
  </sheetViews>
  <sheetFormatPr baseColWidth="10" defaultRowHeight="15" outlineLevelCol="2"/>
  <cols>
    <col min="1" max="4" width="11.42578125" style="500"/>
    <col min="5" max="5" width="12.85546875" style="515" customWidth="1"/>
    <col min="6" max="6" width="3.85546875" style="515" hidden="1" customWidth="1"/>
    <col min="7" max="7" width="44.28515625" style="515" customWidth="1"/>
    <col min="8" max="8" width="11.42578125" style="515" hidden="1" customWidth="1" outlineLevel="1"/>
    <col min="9" max="9" width="13.140625" style="515" hidden="1" customWidth="1" outlineLevel="1"/>
    <col min="10" max="10" width="22.5703125" style="501" bestFit="1" customWidth="1" collapsed="1"/>
    <col min="11" max="11" width="16.28515625" style="500" hidden="1" customWidth="1" outlineLevel="2"/>
    <col min="12" max="13" width="16.28515625" style="501" hidden="1" customWidth="1" outlineLevel="2"/>
    <col min="14" max="14" width="16.28515625" style="500" hidden="1" customWidth="1" outlineLevel="2"/>
    <col min="15" max="16" width="16.28515625" style="501" hidden="1" customWidth="1" outlineLevel="2"/>
    <col min="17" max="17" width="16.28515625" style="504" hidden="1" customWidth="1" outlineLevel="2"/>
    <col min="18" max="18" width="16.28515625" style="500" hidden="1" customWidth="1" outlineLevel="2"/>
    <col min="19" max="20" width="16.28515625" style="500" hidden="1" customWidth="1" outlineLevel="1"/>
    <col min="21" max="21" width="16.28515625" style="501" hidden="1" customWidth="1" outlineLevel="1"/>
    <col min="22" max="22" width="16.28515625" style="500" hidden="1" customWidth="1" outlineLevel="1"/>
    <col min="23" max="23" width="17.42578125" style="500" hidden="1" customWidth="1"/>
    <col min="24" max="24" width="11.42578125" style="500"/>
    <col min="25" max="25" width="16" style="500" bestFit="1" customWidth="1"/>
    <col min="26" max="16384" width="11.42578125" style="500"/>
  </cols>
  <sheetData>
    <row r="1" spans="1:25" ht="23.25">
      <c r="A1" s="1018" t="s">
        <v>382</v>
      </c>
      <c r="B1" s="1018"/>
      <c r="C1" s="1018"/>
      <c r="D1" s="1018"/>
      <c r="E1" s="1018"/>
      <c r="F1" s="1018"/>
      <c r="G1" s="1018"/>
      <c r="H1" s="1018"/>
      <c r="I1" s="1018"/>
      <c r="J1" s="1018"/>
      <c r="K1" s="499"/>
      <c r="L1" s="499"/>
      <c r="M1" s="499"/>
      <c r="N1" s="499"/>
      <c r="O1" s="499"/>
      <c r="P1" s="499"/>
      <c r="Q1" s="499"/>
      <c r="R1" s="499"/>
    </row>
    <row r="2" spans="1:25" ht="24" thickBot="1">
      <c r="A2" s="1019" t="s">
        <v>1651</v>
      </c>
      <c r="B2" s="1019"/>
      <c r="C2" s="1019"/>
      <c r="D2" s="1019"/>
      <c r="E2" s="1019"/>
      <c r="F2" s="1019"/>
      <c r="G2" s="1019"/>
      <c r="H2" s="1019"/>
      <c r="I2" s="1019"/>
      <c r="J2" s="1019"/>
      <c r="K2" s="499"/>
      <c r="L2" s="499"/>
      <c r="M2" s="499"/>
      <c r="N2" s="499"/>
      <c r="O2" s="499"/>
      <c r="P2" s="499"/>
      <c r="Q2" s="499"/>
      <c r="R2" s="499"/>
    </row>
    <row r="3" spans="1:25" ht="51.75" customHeight="1" thickBot="1">
      <c r="A3" s="630" t="s">
        <v>1525</v>
      </c>
      <c r="B3" s="630" t="s">
        <v>1381</v>
      </c>
      <c r="C3" s="630" t="s">
        <v>1526</v>
      </c>
      <c r="D3" s="630" t="s">
        <v>1382</v>
      </c>
      <c r="E3" s="631" t="s">
        <v>1380</v>
      </c>
      <c r="F3" s="631" t="s">
        <v>1521</v>
      </c>
      <c r="G3" s="632" t="s">
        <v>1522</v>
      </c>
      <c r="H3" s="632" t="s">
        <v>1523</v>
      </c>
      <c r="I3" s="632" t="s">
        <v>1524</v>
      </c>
      <c r="J3" s="989" t="s">
        <v>690</v>
      </c>
      <c r="K3" s="502" t="s">
        <v>671</v>
      </c>
      <c r="L3" s="503" t="s">
        <v>672</v>
      </c>
      <c r="M3" s="503" t="s">
        <v>673</v>
      </c>
      <c r="N3" s="502" t="s">
        <v>674</v>
      </c>
      <c r="O3" s="503" t="s">
        <v>675</v>
      </c>
      <c r="P3" s="503" t="s">
        <v>676</v>
      </c>
      <c r="Q3" s="503" t="s">
        <v>677</v>
      </c>
      <c r="R3" s="503" t="s">
        <v>678</v>
      </c>
      <c r="S3" s="503" t="s">
        <v>679</v>
      </c>
      <c r="T3" s="503" t="s">
        <v>680</v>
      </c>
      <c r="U3" s="503" t="s">
        <v>681</v>
      </c>
      <c r="V3" s="503" t="s">
        <v>682</v>
      </c>
      <c r="W3" s="503" t="s">
        <v>618</v>
      </c>
    </row>
    <row r="4" spans="1:25">
      <c r="B4" s="506"/>
      <c r="E4" s="986"/>
      <c r="F4" s="987"/>
      <c r="G4" s="988" t="s">
        <v>1484</v>
      </c>
      <c r="H4" s="505">
        <v>0</v>
      </c>
      <c r="I4" s="505">
        <v>0</v>
      </c>
      <c r="J4" s="990">
        <f>SUM(J5:J12)</f>
        <v>13252733.57</v>
      </c>
      <c r="Y4" s="511"/>
    </row>
    <row r="5" spans="1:25" ht="15.75">
      <c r="A5" s="519">
        <v>11501</v>
      </c>
      <c r="B5" s="519">
        <v>11501</v>
      </c>
      <c r="C5" s="518" t="s">
        <v>1483</v>
      </c>
      <c r="D5" s="519">
        <v>11501</v>
      </c>
      <c r="E5" s="622" t="s">
        <v>1527</v>
      </c>
      <c r="F5" s="622">
        <v>411201101</v>
      </c>
      <c r="G5" s="627" t="s">
        <v>1528</v>
      </c>
      <c r="H5" s="507"/>
      <c r="I5" s="508"/>
      <c r="J5" s="520">
        <v>11927538.689999999</v>
      </c>
      <c r="K5" s="510">
        <v>9003891.8599999994</v>
      </c>
      <c r="L5" s="510">
        <v>1631480.7200000002</v>
      </c>
      <c r="M5" s="510">
        <v>333144.51</v>
      </c>
      <c r="N5" s="510">
        <v>182105.25000000003</v>
      </c>
      <c r="O5" s="510">
        <v>87215.11</v>
      </c>
      <c r="P5" s="510">
        <v>91643.95</v>
      </c>
      <c r="Q5" s="510">
        <v>104566.98999999998</v>
      </c>
      <c r="R5" s="510">
        <v>55217.19</v>
      </c>
      <c r="S5" s="510">
        <v>91523.44</v>
      </c>
      <c r="T5" s="510">
        <v>159937.60999999999</v>
      </c>
      <c r="U5" s="510">
        <v>69997.66</v>
      </c>
      <c r="V5" s="510">
        <v>116814.39999999999</v>
      </c>
      <c r="W5" s="509">
        <v>11927538.689999999</v>
      </c>
      <c r="Y5" s="511"/>
    </row>
    <row r="6" spans="1:25" ht="15.75">
      <c r="A6" s="519">
        <v>11501</v>
      </c>
      <c r="B6" s="519">
        <v>11501</v>
      </c>
      <c r="C6" s="518" t="s">
        <v>1483</v>
      </c>
      <c r="D6" s="519">
        <v>11501</v>
      </c>
      <c r="E6" s="622" t="s">
        <v>1529</v>
      </c>
      <c r="F6" s="622">
        <v>411201201</v>
      </c>
      <c r="G6" s="627" t="s">
        <v>1530</v>
      </c>
      <c r="H6" s="508"/>
      <c r="I6" s="508"/>
      <c r="J6" s="520">
        <v>681200</v>
      </c>
      <c r="K6" s="510">
        <v>61788.23</v>
      </c>
      <c r="L6" s="510">
        <v>54477.53</v>
      </c>
      <c r="M6" s="510">
        <v>45884.59</v>
      </c>
      <c r="N6" s="510">
        <v>76580.02</v>
      </c>
      <c r="O6" s="510">
        <v>57943.119999999995</v>
      </c>
      <c r="P6" s="510">
        <v>53533.43</v>
      </c>
      <c r="Q6" s="510">
        <v>59840.489999999991</v>
      </c>
      <c r="R6" s="510">
        <v>73542.94</v>
      </c>
      <c r="S6" s="510">
        <v>55868.99</v>
      </c>
      <c r="T6" s="510">
        <v>55666.96</v>
      </c>
      <c r="U6" s="510">
        <v>47453.19</v>
      </c>
      <c r="V6" s="510">
        <v>38620.51</v>
      </c>
      <c r="W6" s="509">
        <v>681200</v>
      </c>
      <c r="Y6" s="511"/>
    </row>
    <row r="7" spans="1:25" ht="15.75">
      <c r="A7" s="519">
        <v>11501</v>
      </c>
      <c r="B7" s="519">
        <v>11501</v>
      </c>
      <c r="C7" s="518" t="s">
        <v>1483</v>
      </c>
      <c r="D7" s="519">
        <v>11501</v>
      </c>
      <c r="E7" s="622" t="s">
        <v>1531</v>
      </c>
      <c r="F7" s="622">
        <v>411201301</v>
      </c>
      <c r="G7" s="627" t="s">
        <v>1532</v>
      </c>
      <c r="H7" s="508"/>
      <c r="I7" s="508"/>
      <c r="J7" s="520">
        <v>605800</v>
      </c>
      <c r="K7" s="510">
        <v>31032.240000000002</v>
      </c>
      <c r="L7" s="510">
        <v>40372.85</v>
      </c>
      <c r="M7" s="510">
        <v>29662.02</v>
      </c>
      <c r="N7" s="510">
        <v>31940.879999999997</v>
      </c>
      <c r="O7" s="510">
        <v>10356.869999999999</v>
      </c>
      <c r="P7" s="510">
        <v>37931.329999999994</v>
      </c>
      <c r="Q7" s="510">
        <v>52380.39</v>
      </c>
      <c r="R7" s="510">
        <v>25234.300000000003</v>
      </c>
      <c r="S7" s="510">
        <v>188377.03</v>
      </c>
      <c r="T7" s="510">
        <v>110684.9</v>
      </c>
      <c r="U7" s="510">
        <v>23881.97</v>
      </c>
      <c r="V7" s="510">
        <v>23945.22</v>
      </c>
      <c r="W7" s="509">
        <v>605800</v>
      </c>
      <c r="Y7" s="511"/>
    </row>
    <row r="8" spans="1:25" ht="15.75">
      <c r="A8" s="519">
        <v>11501</v>
      </c>
      <c r="B8" s="519">
        <v>11501</v>
      </c>
      <c r="C8" s="518" t="s">
        <v>1483</v>
      </c>
      <c r="D8" s="519">
        <v>11501</v>
      </c>
      <c r="E8" s="622" t="s">
        <v>1533</v>
      </c>
      <c r="F8" s="622">
        <v>411200401</v>
      </c>
      <c r="G8" s="627" t="s">
        <v>1534</v>
      </c>
      <c r="H8" s="508"/>
      <c r="I8" s="508"/>
      <c r="J8" s="520">
        <v>5434.88</v>
      </c>
      <c r="K8" s="510">
        <v>452.91</v>
      </c>
      <c r="L8" s="510">
        <v>452.90666666666669</v>
      </c>
      <c r="M8" s="510">
        <v>452.90666666666669</v>
      </c>
      <c r="N8" s="510">
        <v>452.90666666666669</v>
      </c>
      <c r="O8" s="510">
        <v>452.90666666666669</v>
      </c>
      <c r="P8" s="510">
        <v>452.90666666666669</v>
      </c>
      <c r="Q8" s="510">
        <v>452.90666666666669</v>
      </c>
      <c r="R8" s="510">
        <v>452.90666666666669</v>
      </c>
      <c r="S8" s="510">
        <v>452.90666666666669</v>
      </c>
      <c r="T8" s="510">
        <v>452.90666666666669</v>
      </c>
      <c r="U8" s="510">
        <v>452.90666666666669</v>
      </c>
      <c r="V8" s="510">
        <v>452.90666666666669</v>
      </c>
      <c r="W8" s="509">
        <v>5434.88</v>
      </c>
      <c r="Y8" s="511"/>
    </row>
    <row r="9" spans="1:25" ht="15.75">
      <c r="A9" s="519">
        <v>11501</v>
      </c>
      <c r="B9" s="519">
        <v>11501</v>
      </c>
      <c r="C9" s="518" t="s">
        <v>1483</v>
      </c>
      <c r="D9" s="519">
        <v>11501</v>
      </c>
      <c r="E9" s="622">
        <v>130101</v>
      </c>
      <c r="F9" s="622">
        <v>411300101</v>
      </c>
      <c r="G9" s="627" t="s">
        <v>1535</v>
      </c>
      <c r="H9" s="508"/>
      <c r="I9" s="508"/>
      <c r="J9" s="520">
        <v>5460</v>
      </c>
      <c r="K9" s="510">
        <v>455</v>
      </c>
      <c r="L9" s="510">
        <v>455</v>
      </c>
      <c r="M9" s="510">
        <v>455</v>
      </c>
      <c r="N9" s="510">
        <v>455</v>
      </c>
      <c r="O9" s="510">
        <v>455</v>
      </c>
      <c r="P9" s="510">
        <v>455</v>
      </c>
      <c r="Q9" s="510">
        <v>455</v>
      </c>
      <c r="R9" s="510">
        <v>455</v>
      </c>
      <c r="S9" s="510">
        <v>455</v>
      </c>
      <c r="T9" s="510">
        <v>455</v>
      </c>
      <c r="U9" s="510">
        <v>455</v>
      </c>
      <c r="V9" s="510">
        <v>455</v>
      </c>
      <c r="W9" s="509">
        <v>5460</v>
      </c>
      <c r="Y9" s="511"/>
    </row>
    <row r="10" spans="1:25" ht="15.75">
      <c r="A10" s="519">
        <v>11501</v>
      </c>
      <c r="B10" s="519">
        <v>11501</v>
      </c>
      <c r="C10" s="518" t="s">
        <v>1483</v>
      </c>
      <c r="D10" s="519">
        <v>11501</v>
      </c>
      <c r="E10" s="622">
        <v>130102</v>
      </c>
      <c r="F10" s="622">
        <v>411300102</v>
      </c>
      <c r="G10" s="627" t="s">
        <v>1536</v>
      </c>
      <c r="H10" s="508"/>
      <c r="I10" s="508"/>
      <c r="J10" s="520">
        <v>16380</v>
      </c>
      <c r="K10" s="510">
        <v>1365</v>
      </c>
      <c r="L10" s="510">
        <v>1365</v>
      </c>
      <c r="M10" s="510">
        <v>1365</v>
      </c>
      <c r="N10" s="510">
        <v>1365</v>
      </c>
      <c r="O10" s="510">
        <v>1365</v>
      </c>
      <c r="P10" s="510">
        <v>1365</v>
      </c>
      <c r="Q10" s="510">
        <v>1365</v>
      </c>
      <c r="R10" s="510">
        <v>1365</v>
      </c>
      <c r="S10" s="510">
        <v>1365</v>
      </c>
      <c r="T10" s="510">
        <v>1365</v>
      </c>
      <c r="U10" s="510">
        <v>1365</v>
      </c>
      <c r="V10" s="510">
        <v>1365</v>
      </c>
      <c r="W10" s="509">
        <v>16380</v>
      </c>
      <c r="Y10" s="511"/>
    </row>
    <row r="11" spans="1:25" ht="15.75">
      <c r="A11" s="519">
        <v>11501</v>
      </c>
      <c r="B11" s="519">
        <v>11501</v>
      </c>
      <c r="C11" s="518" t="s">
        <v>1483</v>
      </c>
      <c r="D11" s="519">
        <v>11501</v>
      </c>
      <c r="E11" s="622">
        <v>130103</v>
      </c>
      <c r="F11" s="622">
        <v>411300103</v>
      </c>
      <c r="G11" s="627" t="s">
        <v>1537</v>
      </c>
      <c r="H11" s="508"/>
      <c r="I11" s="508"/>
      <c r="J11" s="520">
        <v>5460</v>
      </c>
      <c r="K11" s="510">
        <v>455</v>
      </c>
      <c r="L11" s="510">
        <v>455</v>
      </c>
      <c r="M11" s="510">
        <v>455</v>
      </c>
      <c r="N11" s="510">
        <v>455</v>
      </c>
      <c r="O11" s="510">
        <v>455</v>
      </c>
      <c r="P11" s="510">
        <v>455</v>
      </c>
      <c r="Q11" s="510">
        <v>455</v>
      </c>
      <c r="R11" s="510">
        <v>455</v>
      </c>
      <c r="S11" s="510">
        <v>455</v>
      </c>
      <c r="T11" s="510">
        <v>455</v>
      </c>
      <c r="U11" s="510">
        <v>455</v>
      </c>
      <c r="V11" s="510">
        <v>455</v>
      </c>
      <c r="W11" s="509">
        <v>5460</v>
      </c>
      <c r="Y11" s="511"/>
    </row>
    <row r="12" spans="1:25" ht="15.75">
      <c r="A12" s="519">
        <v>11501</v>
      </c>
      <c r="B12" s="519">
        <v>11501</v>
      </c>
      <c r="C12" s="518" t="s">
        <v>1483</v>
      </c>
      <c r="D12" s="519">
        <v>11501</v>
      </c>
      <c r="E12" s="622">
        <v>160101</v>
      </c>
      <c r="F12" s="622">
        <v>411600101</v>
      </c>
      <c r="G12" s="627" t="s">
        <v>1538</v>
      </c>
      <c r="H12" s="508"/>
      <c r="I12" s="508"/>
      <c r="J12" s="520">
        <v>5460</v>
      </c>
      <c r="K12" s="510">
        <v>455</v>
      </c>
      <c r="L12" s="510">
        <v>455</v>
      </c>
      <c r="M12" s="510">
        <v>455</v>
      </c>
      <c r="N12" s="510">
        <v>455</v>
      </c>
      <c r="O12" s="510">
        <v>455</v>
      </c>
      <c r="P12" s="510">
        <v>455</v>
      </c>
      <c r="Q12" s="510">
        <v>455</v>
      </c>
      <c r="R12" s="510">
        <v>455</v>
      </c>
      <c r="S12" s="510">
        <v>455</v>
      </c>
      <c r="T12" s="510">
        <v>455</v>
      </c>
      <c r="U12" s="510">
        <v>455</v>
      </c>
      <c r="V12" s="510">
        <v>455</v>
      </c>
      <c r="W12" s="509">
        <v>5460</v>
      </c>
      <c r="Y12" s="511"/>
    </row>
    <row r="13" spans="1:25">
      <c r="B13" s="506"/>
      <c r="E13" s="637"/>
      <c r="F13" s="637"/>
      <c r="G13" s="638"/>
      <c r="H13" s="639"/>
      <c r="I13" s="639"/>
      <c r="J13" s="634"/>
      <c r="K13" s="510"/>
      <c r="N13" s="501"/>
      <c r="Q13" s="510"/>
      <c r="R13" s="501"/>
      <c r="S13" s="501"/>
      <c r="T13" s="501"/>
      <c r="V13" s="501"/>
      <c r="W13" s="511"/>
      <c r="Y13" s="511"/>
    </row>
    <row r="14" spans="1:25">
      <c r="B14" s="506"/>
      <c r="E14" s="991"/>
      <c r="F14" s="988"/>
      <c r="G14" s="988" t="s">
        <v>1488</v>
      </c>
      <c r="H14" s="512">
        <v>0</v>
      </c>
      <c r="I14" s="512">
        <v>0</v>
      </c>
      <c r="J14" s="990">
        <f>J15</f>
        <v>436800</v>
      </c>
      <c r="K14" s="510"/>
      <c r="N14" s="501"/>
      <c r="Q14" s="510"/>
      <c r="R14" s="501"/>
      <c r="S14" s="501"/>
      <c r="T14" s="501"/>
      <c r="V14" s="501"/>
      <c r="W14" s="511"/>
      <c r="Y14" s="511"/>
    </row>
    <row r="15" spans="1:25" ht="15.75">
      <c r="A15" s="519">
        <v>11501</v>
      </c>
      <c r="B15" s="519">
        <v>11501</v>
      </c>
      <c r="C15" s="518" t="s">
        <v>1483</v>
      </c>
      <c r="D15" s="519">
        <v>11501</v>
      </c>
      <c r="E15" s="622" t="s">
        <v>1539</v>
      </c>
      <c r="F15" s="622">
        <v>413100101</v>
      </c>
      <c r="G15" s="627" t="s">
        <v>1540</v>
      </c>
      <c r="H15" s="508"/>
      <c r="I15" s="508"/>
      <c r="J15" s="520">
        <v>436800</v>
      </c>
      <c r="K15" s="510">
        <v>36400</v>
      </c>
      <c r="L15" s="510">
        <v>36400</v>
      </c>
      <c r="M15" s="510">
        <v>36400</v>
      </c>
      <c r="N15" s="510">
        <v>36400</v>
      </c>
      <c r="O15" s="510">
        <v>36400</v>
      </c>
      <c r="P15" s="510">
        <v>36400</v>
      </c>
      <c r="Q15" s="510">
        <v>36400</v>
      </c>
      <c r="R15" s="510">
        <v>36400</v>
      </c>
      <c r="S15" s="510">
        <v>36400</v>
      </c>
      <c r="T15" s="510">
        <v>36400</v>
      </c>
      <c r="U15" s="510">
        <v>36400</v>
      </c>
      <c r="V15" s="510">
        <v>36400</v>
      </c>
      <c r="W15" s="501">
        <v>436800</v>
      </c>
      <c r="Y15" s="511"/>
    </row>
    <row r="16" spans="1:25">
      <c r="A16" s="506"/>
      <c r="B16" s="506"/>
      <c r="C16" s="513"/>
      <c r="D16" s="506"/>
      <c r="E16" s="640"/>
      <c r="F16" s="640"/>
      <c r="G16" s="641"/>
      <c r="H16" s="639"/>
      <c r="I16" s="639"/>
      <c r="J16" s="634"/>
      <c r="K16" s="510"/>
      <c r="N16" s="501"/>
      <c r="Q16" s="510"/>
      <c r="R16" s="501"/>
      <c r="S16" s="501"/>
      <c r="T16" s="501"/>
      <c r="V16" s="501"/>
      <c r="W16" s="511"/>
      <c r="Y16" s="511"/>
    </row>
    <row r="17" spans="1:25">
      <c r="A17" s="506"/>
      <c r="B17" s="506"/>
      <c r="C17" s="513"/>
      <c r="D17" s="506"/>
      <c r="E17" s="991"/>
      <c r="F17" s="988"/>
      <c r="G17" s="988" t="s">
        <v>1486</v>
      </c>
      <c r="H17" s="512">
        <v>0</v>
      </c>
      <c r="I17" s="512">
        <v>0</v>
      </c>
      <c r="J17" s="990">
        <f>SUM(J18:J33)</f>
        <v>5758584</v>
      </c>
      <c r="K17" s="510"/>
      <c r="N17" s="501"/>
      <c r="Q17" s="510"/>
      <c r="R17" s="501"/>
      <c r="S17" s="501"/>
      <c r="T17" s="501"/>
      <c r="V17" s="501"/>
      <c r="W17" s="511"/>
      <c r="Y17" s="511"/>
    </row>
    <row r="18" spans="1:25" ht="15.75">
      <c r="A18" s="519">
        <v>11501</v>
      </c>
      <c r="B18" s="519">
        <v>11501</v>
      </c>
      <c r="C18" s="518" t="s">
        <v>1483</v>
      </c>
      <c r="D18" s="519">
        <v>11501</v>
      </c>
      <c r="E18" s="622">
        <v>410101</v>
      </c>
      <c r="F18" s="622">
        <v>414100101</v>
      </c>
      <c r="G18" s="628" t="s">
        <v>1541</v>
      </c>
      <c r="H18" s="508"/>
      <c r="I18" s="508"/>
      <c r="J18" s="520">
        <v>163800</v>
      </c>
      <c r="K18" s="510">
        <v>13650</v>
      </c>
      <c r="L18" s="510">
        <v>13650</v>
      </c>
      <c r="M18" s="510">
        <v>13650</v>
      </c>
      <c r="N18" s="510">
        <v>13650</v>
      </c>
      <c r="O18" s="510">
        <v>13650</v>
      </c>
      <c r="P18" s="510">
        <v>13650</v>
      </c>
      <c r="Q18" s="510">
        <v>13650</v>
      </c>
      <c r="R18" s="510">
        <v>13650</v>
      </c>
      <c r="S18" s="510">
        <v>13650</v>
      </c>
      <c r="T18" s="510">
        <v>13650</v>
      </c>
      <c r="U18" s="510">
        <v>13650</v>
      </c>
      <c r="V18" s="510">
        <v>13650</v>
      </c>
      <c r="W18" s="501">
        <v>163800</v>
      </c>
      <c r="Y18" s="511"/>
    </row>
    <row r="19" spans="1:25" ht="15.75">
      <c r="A19" s="519">
        <v>11501</v>
      </c>
      <c r="B19" s="519">
        <v>11501</v>
      </c>
      <c r="C19" s="518" t="s">
        <v>1483</v>
      </c>
      <c r="D19" s="519">
        <v>11501</v>
      </c>
      <c r="E19" s="622">
        <v>410102</v>
      </c>
      <c r="F19" s="622">
        <v>414100102</v>
      </c>
      <c r="G19" s="628" t="s">
        <v>1542</v>
      </c>
      <c r="H19" s="508"/>
      <c r="I19" s="508"/>
      <c r="J19" s="520">
        <v>1092000</v>
      </c>
      <c r="K19" s="510">
        <v>91000</v>
      </c>
      <c r="L19" s="510">
        <v>91000</v>
      </c>
      <c r="M19" s="510">
        <v>91000</v>
      </c>
      <c r="N19" s="510">
        <v>91000</v>
      </c>
      <c r="O19" s="510">
        <v>91000</v>
      </c>
      <c r="P19" s="510">
        <v>91000</v>
      </c>
      <c r="Q19" s="510">
        <v>91000</v>
      </c>
      <c r="R19" s="510">
        <v>91000</v>
      </c>
      <c r="S19" s="510">
        <v>91000</v>
      </c>
      <c r="T19" s="510">
        <v>91000</v>
      </c>
      <c r="U19" s="510">
        <v>91000</v>
      </c>
      <c r="V19" s="510">
        <v>91000</v>
      </c>
      <c r="W19" s="501">
        <v>1092000</v>
      </c>
      <c r="Y19" s="511"/>
    </row>
    <row r="20" spans="1:25" ht="15.75">
      <c r="A20" s="519">
        <v>11501</v>
      </c>
      <c r="B20" s="519">
        <v>11501</v>
      </c>
      <c r="C20" s="518" t="s">
        <v>1483</v>
      </c>
      <c r="D20" s="519">
        <v>11501</v>
      </c>
      <c r="E20" s="622">
        <v>430101</v>
      </c>
      <c r="F20" s="622">
        <v>414300101</v>
      </c>
      <c r="G20" s="628" t="s">
        <v>1543</v>
      </c>
      <c r="H20" s="508"/>
      <c r="I20" s="508"/>
      <c r="J20" s="520">
        <v>98280</v>
      </c>
      <c r="K20" s="510">
        <v>8190</v>
      </c>
      <c r="L20" s="510">
        <v>8190</v>
      </c>
      <c r="M20" s="510">
        <v>8190</v>
      </c>
      <c r="N20" s="510">
        <v>8190</v>
      </c>
      <c r="O20" s="510">
        <v>8190</v>
      </c>
      <c r="P20" s="510">
        <v>8190</v>
      </c>
      <c r="Q20" s="510">
        <v>8190</v>
      </c>
      <c r="R20" s="510">
        <v>8190</v>
      </c>
      <c r="S20" s="510">
        <v>8190</v>
      </c>
      <c r="T20" s="510">
        <v>8190</v>
      </c>
      <c r="U20" s="510">
        <v>8190</v>
      </c>
      <c r="V20" s="510">
        <v>8190</v>
      </c>
      <c r="W20" s="501">
        <v>98280</v>
      </c>
      <c r="Y20" s="511"/>
    </row>
    <row r="21" spans="1:25" ht="15.75">
      <c r="A21" s="519">
        <v>11501</v>
      </c>
      <c r="B21" s="519">
        <v>11501</v>
      </c>
      <c r="C21" s="518" t="s">
        <v>1483</v>
      </c>
      <c r="D21" s="519">
        <v>11501</v>
      </c>
      <c r="E21" s="622">
        <v>430102</v>
      </c>
      <c r="F21" s="622">
        <v>414300102</v>
      </c>
      <c r="G21" s="628" t="s">
        <v>1544</v>
      </c>
      <c r="H21" s="508"/>
      <c r="I21" s="508"/>
      <c r="J21" s="520">
        <v>218400</v>
      </c>
      <c r="K21" s="510">
        <v>18200</v>
      </c>
      <c r="L21" s="510">
        <v>18200</v>
      </c>
      <c r="M21" s="510">
        <v>18200</v>
      </c>
      <c r="N21" s="510">
        <v>18200</v>
      </c>
      <c r="O21" s="510">
        <v>18200</v>
      </c>
      <c r="P21" s="510">
        <v>18200</v>
      </c>
      <c r="Q21" s="510">
        <v>18200</v>
      </c>
      <c r="R21" s="510">
        <v>18200</v>
      </c>
      <c r="S21" s="510">
        <v>18200</v>
      </c>
      <c r="T21" s="510">
        <v>18200</v>
      </c>
      <c r="U21" s="510">
        <v>18200</v>
      </c>
      <c r="V21" s="510">
        <v>18200</v>
      </c>
      <c r="W21" s="501">
        <v>218400</v>
      </c>
      <c r="Y21" s="511"/>
    </row>
    <row r="22" spans="1:25" ht="15.75">
      <c r="A22" s="519">
        <v>11501</v>
      </c>
      <c r="B22" s="519">
        <v>11501</v>
      </c>
      <c r="C22" s="518" t="s">
        <v>1483</v>
      </c>
      <c r="D22" s="519">
        <v>11501</v>
      </c>
      <c r="E22" s="622">
        <v>410104</v>
      </c>
      <c r="F22" s="622">
        <v>414100104</v>
      </c>
      <c r="G22" s="628" t="s">
        <v>1545</v>
      </c>
      <c r="H22" s="508"/>
      <c r="I22" s="508"/>
      <c r="J22" s="520">
        <v>54600</v>
      </c>
      <c r="K22" s="510">
        <v>4550</v>
      </c>
      <c r="L22" s="510">
        <v>4550</v>
      </c>
      <c r="M22" s="510">
        <v>4550</v>
      </c>
      <c r="N22" s="510">
        <v>4550</v>
      </c>
      <c r="O22" s="510">
        <v>4550</v>
      </c>
      <c r="P22" s="510">
        <v>4550</v>
      </c>
      <c r="Q22" s="510">
        <v>4550</v>
      </c>
      <c r="R22" s="510">
        <v>4550</v>
      </c>
      <c r="S22" s="510">
        <v>4550</v>
      </c>
      <c r="T22" s="510">
        <v>4550</v>
      </c>
      <c r="U22" s="510">
        <v>4550</v>
      </c>
      <c r="V22" s="510">
        <v>4550</v>
      </c>
      <c r="W22" s="501">
        <v>54600</v>
      </c>
      <c r="Y22" s="511"/>
    </row>
    <row r="23" spans="1:25" ht="15.75">
      <c r="A23" s="519">
        <v>11501</v>
      </c>
      <c r="B23" s="519">
        <v>11501</v>
      </c>
      <c r="C23" s="518" t="s">
        <v>1483</v>
      </c>
      <c r="D23" s="519">
        <v>11501</v>
      </c>
      <c r="E23" s="622">
        <v>430103</v>
      </c>
      <c r="F23" s="622">
        <v>414300103</v>
      </c>
      <c r="G23" s="628" t="s">
        <v>1546</v>
      </c>
      <c r="H23" s="508"/>
      <c r="I23" s="508"/>
      <c r="J23" s="520">
        <v>655200</v>
      </c>
      <c r="K23" s="510">
        <v>54600</v>
      </c>
      <c r="L23" s="510">
        <v>54600</v>
      </c>
      <c r="M23" s="510">
        <v>54600</v>
      </c>
      <c r="N23" s="510">
        <v>54600</v>
      </c>
      <c r="O23" s="510">
        <v>54600</v>
      </c>
      <c r="P23" s="510">
        <v>54600</v>
      </c>
      <c r="Q23" s="510">
        <v>54600</v>
      </c>
      <c r="R23" s="510">
        <v>54600</v>
      </c>
      <c r="S23" s="510">
        <v>54600</v>
      </c>
      <c r="T23" s="510">
        <v>54600</v>
      </c>
      <c r="U23" s="510">
        <v>54600</v>
      </c>
      <c r="V23" s="510">
        <v>54600</v>
      </c>
      <c r="W23" s="501">
        <v>655200</v>
      </c>
      <c r="Y23" s="511"/>
    </row>
    <row r="24" spans="1:25" ht="15.75">
      <c r="A24" s="519">
        <v>11501</v>
      </c>
      <c r="B24" s="519">
        <v>11501</v>
      </c>
      <c r="C24" s="518" t="s">
        <v>1483</v>
      </c>
      <c r="D24" s="519">
        <v>11501</v>
      </c>
      <c r="E24" s="622">
        <v>430104</v>
      </c>
      <c r="F24" s="622">
        <v>414300104</v>
      </c>
      <c r="G24" s="628" t="s">
        <v>1547</v>
      </c>
      <c r="H24" s="508"/>
      <c r="I24" s="508"/>
      <c r="J24" s="520">
        <v>98280</v>
      </c>
      <c r="K24" s="510">
        <v>8190</v>
      </c>
      <c r="L24" s="510">
        <v>8190</v>
      </c>
      <c r="M24" s="510">
        <v>8190</v>
      </c>
      <c r="N24" s="510">
        <v>8190</v>
      </c>
      <c r="O24" s="510">
        <v>8190</v>
      </c>
      <c r="P24" s="510">
        <v>8190</v>
      </c>
      <c r="Q24" s="510">
        <v>8190</v>
      </c>
      <c r="R24" s="510">
        <v>8190</v>
      </c>
      <c r="S24" s="510">
        <v>8190</v>
      </c>
      <c r="T24" s="510">
        <v>8190</v>
      </c>
      <c r="U24" s="510">
        <v>8190</v>
      </c>
      <c r="V24" s="510">
        <v>8190</v>
      </c>
      <c r="W24" s="501">
        <v>98280</v>
      </c>
      <c r="Y24" s="511"/>
    </row>
    <row r="25" spans="1:25" ht="15.75">
      <c r="A25" s="519">
        <v>11501</v>
      </c>
      <c r="B25" s="519">
        <v>11501</v>
      </c>
      <c r="C25" s="518" t="s">
        <v>1483</v>
      </c>
      <c r="D25" s="519">
        <v>11501</v>
      </c>
      <c r="E25" s="622">
        <v>430105</v>
      </c>
      <c r="F25" s="622">
        <v>414300105</v>
      </c>
      <c r="G25" s="628" t="s">
        <v>1548</v>
      </c>
      <c r="H25" s="508"/>
      <c r="I25" s="508"/>
      <c r="J25" s="520">
        <v>5460</v>
      </c>
      <c r="K25" s="510">
        <v>455</v>
      </c>
      <c r="L25" s="510">
        <v>455</v>
      </c>
      <c r="M25" s="510">
        <v>455</v>
      </c>
      <c r="N25" s="510">
        <v>455</v>
      </c>
      <c r="O25" s="510">
        <v>455</v>
      </c>
      <c r="P25" s="510">
        <v>455</v>
      </c>
      <c r="Q25" s="510">
        <v>455</v>
      </c>
      <c r="R25" s="510">
        <v>455</v>
      </c>
      <c r="S25" s="510">
        <v>455</v>
      </c>
      <c r="T25" s="510">
        <v>455</v>
      </c>
      <c r="U25" s="510">
        <v>455</v>
      </c>
      <c r="V25" s="510">
        <v>455</v>
      </c>
      <c r="W25" s="501">
        <v>5460</v>
      </c>
      <c r="Y25" s="511"/>
    </row>
    <row r="26" spans="1:25" ht="15.75">
      <c r="A26" s="519">
        <v>11501</v>
      </c>
      <c r="B26" s="519">
        <v>11501</v>
      </c>
      <c r="C26" s="518" t="s">
        <v>1483</v>
      </c>
      <c r="D26" s="519">
        <v>11501</v>
      </c>
      <c r="E26" s="622">
        <v>430106</v>
      </c>
      <c r="F26" s="622">
        <v>414300106</v>
      </c>
      <c r="G26" s="628" t="s">
        <v>1534</v>
      </c>
      <c r="H26" s="508"/>
      <c r="I26" s="508"/>
      <c r="J26" s="520">
        <v>5460</v>
      </c>
      <c r="K26" s="510">
        <v>455</v>
      </c>
      <c r="L26" s="510">
        <v>455</v>
      </c>
      <c r="M26" s="510">
        <v>455</v>
      </c>
      <c r="N26" s="510">
        <v>455</v>
      </c>
      <c r="O26" s="510">
        <v>455</v>
      </c>
      <c r="P26" s="510">
        <v>455</v>
      </c>
      <c r="Q26" s="510">
        <v>455</v>
      </c>
      <c r="R26" s="510">
        <v>455</v>
      </c>
      <c r="S26" s="510">
        <v>455</v>
      </c>
      <c r="T26" s="510">
        <v>455</v>
      </c>
      <c r="U26" s="510">
        <v>455</v>
      </c>
      <c r="V26" s="510">
        <v>455</v>
      </c>
      <c r="W26" s="501">
        <v>5460</v>
      </c>
      <c r="Y26" s="511"/>
    </row>
    <row r="27" spans="1:25" ht="15.75">
      <c r="A27" s="519">
        <v>11501</v>
      </c>
      <c r="B27" s="519">
        <v>11501</v>
      </c>
      <c r="C27" s="518" t="s">
        <v>1483</v>
      </c>
      <c r="D27" s="519">
        <v>11501</v>
      </c>
      <c r="E27" s="622">
        <v>430107</v>
      </c>
      <c r="F27" s="622">
        <v>414300107</v>
      </c>
      <c r="G27" s="628" t="s">
        <v>1549</v>
      </c>
      <c r="H27" s="508"/>
      <c r="I27" s="508"/>
      <c r="J27" s="520">
        <v>273000</v>
      </c>
      <c r="K27" s="510">
        <v>22750</v>
      </c>
      <c r="L27" s="510">
        <v>22750</v>
      </c>
      <c r="M27" s="510">
        <v>22750</v>
      </c>
      <c r="N27" s="510">
        <v>22750</v>
      </c>
      <c r="O27" s="510">
        <v>22750</v>
      </c>
      <c r="P27" s="510">
        <v>22750</v>
      </c>
      <c r="Q27" s="510">
        <v>22750</v>
      </c>
      <c r="R27" s="510">
        <v>22750</v>
      </c>
      <c r="S27" s="510">
        <v>22750</v>
      </c>
      <c r="T27" s="510">
        <v>22750</v>
      </c>
      <c r="U27" s="510">
        <v>22750</v>
      </c>
      <c r="V27" s="510">
        <v>22750</v>
      </c>
      <c r="W27" s="501">
        <v>273000</v>
      </c>
      <c r="Y27" s="511"/>
    </row>
    <row r="28" spans="1:25" ht="30">
      <c r="A28" s="519">
        <v>11501</v>
      </c>
      <c r="B28" s="519">
        <v>11501</v>
      </c>
      <c r="C28" s="518" t="s">
        <v>1483</v>
      </c>
      <c r="D28" s="519">
        <v>11501</v>
      </c>
      <c r="E28" s="622">
        <v>430108</v>
      </c>
      <c r="F28" s="622">
        <v>414300108</v>
      </c>
      <c r="G28" s="629" t="s">
        <v>1550</v>
      </c>
      <c r="H28" s="508"/>
      <c r="I28" s="508"/>
      <c r="J28" s="520">
        <v>2184</v>
      </c>
      <c r="K28" s="510">
        <v>182</v>
      </c>
      <c r="L28" s="510">
        <v>182</v>
      </c>
      <c r="M28" s="510">
        <v>182</v>
      </c>
      <c r="N28" s="510">
        <v>182</v>
      </c>
      <c r="O28" s="510">
        <v>182</v>
      </c>
      <c r="P28" s="510">
        <v>182</v>
      </c>
      <c r="Q28" s="510">
        <v>182</v>
      </c>
      <c r="R28" s="510">
        <v>182</v>
      </c>
      <c r="S28" s="510">
        <v>182</v>
      </c>
      <c r="T28" s="510">
        <v>182</v>
      </c>
      <c r="U28" s="510">
        <v>182</v>
      </c>
      <c r="V28" s="510">
        <v>182</v>
      </c>
      <c r="W28" s="501">
        <v>2184</v>
      </c>
      <c r="Y28" s="511"/>
    </row>
    <row r="29" spans="1:25" ht="15.75">
      <c r="A29" s="519">
        <v>11501</v>
      </c>
      <c r="B29" s="519">
        <v>11501</v>
      </c>
      <c r="C29" s="518" t="s">
        <v>1483</v>
      </c>
      <c r="D29" s="519">
        <v>11501</v>
      </c>
      <c r="E29" s="622">
        <v>430109</v>
      </c>
      <c r="F29" s="622">
        <v>414300109</v>
      </c>
      <c r="G29" s="628" t="s">
        <v>1551</v>
      </c>
      <c r="H29" s="508"/>
      <c r="I29" s="508"/>
      <c r="J29" s="520">
        <v>43680</v>
      </c>
      <c r="K29" s="510">
        <v>3640</v>
      </c>
      <c r="L29" s="510">
        <v>3640</v>
      </c>
      <c r="M29" s="510">
        <v>3640</v>
      </c>
      <c r="N29" s="510">
        <v>3640</v>
      </c>
      <c r="O29" s="510">
        <v>3640</v>
      </c>
      <c r="P29" s="510">
        <v>3640</v>
      </c>
      <c r="Q29" s="510">
        <v>3640</v>
      </c>
      <c r="R29" s="510">
        <v>3640</v>
      </c>
      <c r="S29" s="510">
        <v>3640</v>
      </c>
      <c r="T29" s="510">
        <v>3640</v>
      </c>
      <c r="U29" s="510">
        <v>3640</v>
      </c>
      <c r="V29" s="510">
        <v>3640</v>
      </c>
      <c r="W29" s="501">
        <v>43680</v>
      </c>
      <c r="Y29" s="511"/>
    </row>
    <row r="30" spans="1:25" ht="15.75">
      <c r="A30" s="519">
        <v>11501</v>
      </c>
      <c r="B30" s="519">
        <v>11501</v>
      </c>
      <c r="C30" s="518" t="s">
        <v>1483</v>
      </c>
      <c r="D30" s="519">
        <v>11501</v>
      </c>
      <c r="E30" s="622">
        <v>430110</v>
      </c>
      <c r="F30" s="622">
        <v>414300110</v>
      </c>
      <c r="G30" s="628" t="s">
        <v>1552</v>
      </c>
      <c r="H30" s="508"/>
      <c r="I30" s="508"/>
      <c r="J30" s="520">
        <v>109200</v>
      </c>
      <c r="K30" s="510">
        <v>9100</v>
      </c>
      <c r="L30" s="510">
        <v>9100</v>
      </c>
      <c r="M30" s="510">
        <v>9100</v>
      </c>
      <c r="N30" s="510">
        <v>9100</v>
      </c>
      <c r="O30" s="510">
        <v>9100</v>
      </c>
      <c r="P30" s="510">
        <v>9100</v>
      </c>
      <c r="Q30" s="510">
        <v>9100</v>
      </c>
      <c r="R30" s="510">
        <v>9100</v>
      </c>
      <c r="S30" s="510">
        <v>9100</v>
      </c>
      <c r="T30" s="510">
        <v>9100</v>
      </c>
      <c r="U30" s="510">
        <v>9100</v>
      </c>
      <c r="V30" s="510">
        <v>9100</v>
      </c>
      <c r="W30" s="501">
        <v>109200</v>
      </c>
      <c r="Y30" s="511"/>
    </row>
    <row r="31" spans="1:25" ht="15.75">
      <c r="A31" s="519">
        <v>11501</v>
      </c>
      <c r="B31" s="519">
        <v>11501</v>
      </c>
      <c r="C31" s="518" t="s">
        <v>1483</v>
      </c>
      <c r="D31" s="519">
        <v>11501</v>
      </c>
      <c r="E31" s="622">
        <v>430111</v>
      </c>
      <c r="F31" s="622">
        <v>414300111</v>
      </c>
      <c r="G31" s="628" t="s">
        <v>1553</v>
      </c>
      <c r="H31" s="508"/>
      <c r="I31" s="508"/>
      <c r="J31" s="520">
        <v>2730000</v>
      </c>
      <c r="K31" s="510">
        <v>227500</v>
      </c>
      <c r="L31" s="510">
        <v>227500</v>
      </c>
      <c r="M31" s="510">
        <v>227500</v>
      </c>
      <c r="N31" s="510">
        <v>227500</v>
      </c>
      <c r="O31" s="510">
        <v>227500</v>
      </c>
      <c r="P31" s="510">
        <v>227500</v>
      </c>
      <c r="Q31" s="510">
        <v>227500</v>
      </c>
      <c r="R31" s="510">
        <v>227500</v>
      </c>
      <c r="S31" s="510">
        <v>227500</v>
      </c>
      <c r="T31" s="510">
        <v>227500</v>
      </c>
      <c r="U31" s="510">
        <v>227500</v>
      </c>
      <c r="V31" s="510">
        <v>227500</v>
      </c>
      <c r="W31" s="501">
        <v>2730000</v>
      </c>
      <c r="Y31" s="511"/>
    </row>
    <row r="32" spans="1:25" ht="15.75">
      <c r="A32" s="519">
        <v>11501</v>
      </c>
      <c r="B32" s="519">
        <v>11501</v>
      </c>
      <c r="C32" s="518" t="s">
        <v>1483</v>
      </c>
      <c r="D32" s="519">
        <v>11501</v>
      </c>
      <c r="E32" s="622">
        <v>430112</v>
      </c>
      <c r="F32" s="622">
        <v>414300112</v>
      </c>
      <c r="G32" s="628" t="s">
        <v>1554</v>
      </c>
      <c r="H32" s="508"/>
      <c r="I32" s="508"/>
      <c r="J32" s="520">
        <v>21840</v>
      </c>
      <c r="K32" s="510">
        <v>1820</v>
      </c>
      <c r="L32" s="510">
        <v>1820</v>
      </c>
      <c r="M32" s="510">
        <v>1820</v>
      </c>
      <c r="N32" s="510">
        <v>1820</v>
      </c>
      <c r="O32" s="510">
        <v>1820</v>
      </c>
      <c r="P32" s="510">
        <v>1820</v>
      </c>
      <c r="Q32" s="510">
        <v>1820</v>
      </c>
      <c r="R32" s="510">
        <v>1820</v>
      </c>
      <c r="S32" s="510">
        <v>1820</v>
      </c>
      <c r="T32" s="510">
        <v>1820</v>
      </c>
      <c r="U32" s="510">
        <v>1820</v>
      </c>
      <c r="V32" s="510">
        <v>1820</v>
      </c>
      <c r="W32" s="501">
        <v>21840</v>
      </c>
      <c r="Y32" s="511"/>
    </row>
    <row r="33" spans="1:25" ht="15.75">
      <c r="A33" s="519">
        <v>11501</v>
      </c>
      <c r="B33" s="519">
        <v>11501</v>
      </c>
      <c r="C33" s="518" t="s">
        <v>1483</v>
      </c>
      <c r="D33" s="519">
        <v>11501</v>
      </c>
      <c r="E33" s="622">
        <v>430113</v>
      </c>
      <c r="F33" s="622">
        <v>414300113</v>
      </c>
      <c r="G33" s="628" t="s">
        <v>1555</v>
      </c>
      <c r="H33" s="508"/>
      <c r="I33" s="508"/>
      <c r="J33" s="520">
        <v>187200</v>
      </c>
      <c r="K33" s="510">
        <v>125000</v>
      </c>
      <c r="L33" s="510">
        <v>26500</v>
      </c>
      <c r="M33" s="510">
        <v>7800</v>
      </c>
      <c r="N33" s="510">
        <v>3100</v>
      </c>
      <c r="O33" s="510">
        <v>3100</v>
      </c>
      <c r="P33" s="510">
        <v>3100</v>
      </c>
      <c r="Q33" s="510">
        <v>3100</v>
      </c>
      <c r="R33" s="510">
        <v>3100</v>
      </c>
      <c r="S33" s="510">
        <v>3100</v>
      </c>
      <c r="T33" s="510">
        <v>3100</v>
      </c>
      <c r="U33" s="510">
        <v>3100</v>
      </c>
      <c r="V33" s="510">
        <v>3100</v>
      </c>
      <c r="W33" s="501">
        <v>187200</v>
      </c>
      <c r="Y33" s="511"/>
    </row>
    <row r="34" spans="1:25">
      <c r="A34" s="506"/>
      <c r="B34" s="506"/>
      <c r="C34" s="513"/>
      <c r="D34" s="506"/>
      <c r="E34" s="637"/>
      <c r="F34" s="637"/>
      <c r="G34" s="640"/>
      <c r="H34" s="639"/>
      <c r="I34" s="639"/>
      <c r="J34" s="634"/>
      <c r="K34" s="510"/>
      <c r="N34" s="501"/>
      <c r="Q34" s="510"/>
      <c r="R34" s="501"/>
      <c r="S34" s="501"/>
      <c r="T34" s="501"/>
      <c r="V34" s="501"/>
      <c r="W34" s="511"/>
      <c r="Y34" s="511"/>
    </row>
    <row r="35" spans="1:25">
      <c r="A35" s="506"/>
      <c r="B35" s="506"/>
      <c r="C35" s="513"/>
      <c r="D35" s="506"/>
      <c r="E35" s="991"/>
      <c r="F35" s="988"/>
      <c r="G35" s="988" t="s">
        <v>1490</v>
      </c>
      <c r="H35" s="512">
        <v>0</v>
      </c>
      <c r="I35" s="512">
        <v>0</v>
      </c>
      <c r="J35" s="990">
        <f>SUM(J36:J41)</f>
        <v>2669940</v>
      </c>
      <c r="K35" s="510"/>
      <c r="N35" s="501"/>
      <c r="Q35" s="510"/>
      <c r="R35" s="501"/>
      <c r="S35" s="501"/>
      <c r="T35" s="501"/>
      <c r="V35" s="510"/>
      <c r="W35" s="511"/>
      <c r="Y35" s="511"/>
    </row>
    <row r="36" spans="1:25" ht="15.75">
      <c r="A36" s="519">
        <v>11501</v>
      </c>
      <c r="B36" s="519">
        <v>11501</v>
      </c>
      <c r="C36" s="518" t="s">
        <v>1483</v>
      </c>
      <c r="D36" s="519">
        <v>11501</v>
      </c>
      <c r="E36" s="622" t="s">
        <v>1556</v>
      </c>
      <c r="F36" s="625">
        <v>415100101</v>
      </c>
      <c r="G36" s="627" t="s">
        <v>1557</v>
      </c>
      <c r="H36" s="508"/>
      <c r="I36" s="508"/>
      <c r="J36" s="520">
        <v>98280</v>
      </c>
      <c r="K36" s="510">
        <v>8190</v>
      </c>
      <c r="L36" s="510">
        <v>8190</v>
      </c>
      <c r="M36" s="510">
        <v>8190</v>
      </c>
      <c r="N36" s="510">
        <v>8190</v>
      </c>
      <c r="O36" s="510">
        <v>8190</v>
      </c>
      <c r="P36" s="510">
        <v>8190</v>
      </c>
      <c r="Q36" s="510">
        <v>8190</v>
      </c>
      <c r="R36" s="510">
        <v>8190</v>
      </c>
      <c r="S36" s="510">
        <v>8190</v>
      </c>
      <c r="T36" s="510">
        <v>8190</v>
      </c>
      <c r="U36" s="510">
        <v>8190</v>
      </c>
      <c r="V36" s="510">
        <v>8190</v>
      </c>
      <c r="W36" s="501">
        <v>98280</v>
      </c>
      <c r="Y36" s="511"/>
    </row>
    <row r="37" spans="1:25" ht="15.75">
      <c r="A37" s="519">
        <v>11501</v>
      </c>
      <c r="B37" s="519">
        <v>11501</v>
      </c>
      <c r="C37" s="518" t="s">
        <v>1483</v>
      </c>
      <c r="D37" s="519">
        <v>11501</v>
      </c>
      <c r="E37" s="622" t="s">
        <v>1558</v>
      </c>
      <c r="F37" s="625">
        <v>415100102</v>
      </c>
      <c r="G37" s="627" t="s">
        <v>1559</v>
      </c>
      <c r="H37" s="514"/>
      <c r="I37" s="514"/>
      <c r="J37" s="520">
        <v>2184000</v>
      </c>
      <c r="K37" s="510">
        <v>501538</v>
      </c>
      <c r="L37" s="510">
        <v>499596</v>
      </c>
      <c r="M37" s="510">
        <v>150000</v>
      </c>
      <c r="N37" s="510">
        <v>120000</v>
      </c>
      <c r="O37" s="510">
        <v>125000</v>
      </c>
      <c r="P37" s="510">
        <v>102000</v>
      </c>
      <c r="Q37" s="510">
        <v>111000</v>
      </c>
      <c r="R37" s="510">
        <v>95000</v>
      </c>
      <c r="S37" s="510">
        <v>149000</v>
      </c>
      <c r="T37" s="510">
        <v>120000</v>
      </c>
      <c r="U37" s="510">
        <v>105433</v>
      </c>
      <c r="V37" s="510">
        <v>105433</v>
      </c>
      <c r="W37" s="501">
        <v>2184000</v>
      </c>
      <c r="Y37" s="511"/>
    </row>
    <row r="38" spans="1:25" ht="15.75">
      <c r="A38" s="519">
        <v>11501</v>
      </c>
      <c r="B38" s="519">
        <v>11501</v>
      </c>
      <c r="C38" s="518" t="s">
        <v>1483</v>
      </c>
      <c r="D38" s="519">
        <v>11501</v>
      </c>
      <c r="E38" s="622" t="s">
        <v>1560</v>
      </c>
      <c r="F38" s="625">
        <v>415100103</v>
      </c>
      <c r="G38" s="627" t="s">
        <v>1561</v>
      </c>
      <c r="H38" s="508"/>
      <c r="I38" s="508"/>
      <c r="J38" s="520">
        <v>32760</v>
      </c>
      <c r="K38" s="510">
        <v>2730</v>
      </c>
      <c r="L38" s="510">
        <v>2730</v>
      </c>
      <c r="M38" s="510">
        <v>2730</v>
      </c>
      <c r="N38" s="510">
        <v>2730</v>
      </c>
      <c r="O38" s="510">
        <v>2730</v>
      </c>
      <c r="P38" s="510">
        <v>2730</v>
      </c>
      <c r="Q38" s="510">
        <v>2730</v>
      </c>
      <c r="R38" s="510">
        <v>2730</v>
      </c>
      <c r="S38" s="510">
        <v>2730</v>
      </c>
      <c r="T38" s="510">
        <v>2730</v>
      </c>
      <c r="U38" s="510">
        <v>2730</v>
      </c>
      <c r="V38" s="510">
        <v>2730</v>
      </c>
      <c r="W38" s="501">
        <v>32760</v>
      </c>
      <c r="Y38" s="511"/>
    </row>
    <row r="39" spans="1:25" ht="15.75">
      <c r="A39" s="519">
        <v>11501</v>
      </c>
      <c r="B39" s="519">
        <v>11501</v>
      </c>
      <c r="C39" s="518" t="s">
        <v>1483</v>
      </c>
      <c r="D39" s="519">
        <v>11501</v>
      </c>
      <c r="E39" s="622" t="s">
        <v>1562</v>
      </c>
      <c r="F39" s="625">
        <v>415100104</v>
      </c>
      <c r="G39" s="627" t="s">
        <v>1563</v>
      </c>
      <c r="H39" s="508"/>
      <c r="I39" s="508"/>
      <c r="J39" s="520">
        <v>5460</v>
      </c>
      <c r="K39" s="510">
        <v>455</v>
      </c>
      <c r="L39" s="510">
        <v>455</v>
      </c>
      <c r="M39" s="510">
        <v>455</v>
      </c>
      <c r="N39" s="510">
        <v>455</v>
      </c>
      <c r="O39" s="510">
        <v>455</v>
      </c>
      <c r="P39" s="510">
        <v>455</v>
      </c>
      <c r="Q39" s="510">
        <v>455</v>
      </c>
      <c r="R39" s="510">
        <v>455</v>
      </c>
      <c r="S39" s="510">
        <v>455</v>
      </c>
      <c r="T39" s="510">
        <v>455</v>
      </c>
      <c r="U39" s="510">
        <v>455</v>
      </c>
      <c r="V39" s="510">
        <v>455</v>
      </c>
      <c r="W39" s="501">
        <v>5460</v>
      </c>
      <c r="Y39" s="511"/>
    </row>
    <row r="40" spans="1:25" ht="15.75">
      <c r="A40" s="519">
        <v>11501</v>
      </c>
      <c r="B40" s="519">
        <v>11501</v>
      </c>
      <c r="C40" s="518" t="s">
        <v>1483</v>
      </c>
      <c r="D40" s="519">
        <v>11501</v>
      </c>
      <c r="E40" s="622" t="s">
        <v>1564</v>
      </c>
      <c r="F40" s="625">
        <v>415100105</v>
      </c>
      <c r="G40" s="627" t="s">
        <v>1565</v>
      </c>
      <c r="H40" s="507"/>
      <c r="I40" s="507"/>
      <c r="J40" s="520">
        <v>21840</v>
      </c>
      <c r="K40" s="510">
        <v>1820</v>
      </c>
      <c r="L40" s="510">
        <v>1820</v>
      </c>
      <c r="M40" s="510">
        <v>1820</v>
      </c>
      <c r="N40" s="510">
        <v>1820</v>
      </c>
      <c r="O40" s="510">
        <v>1820</v>
      </c>
      <c r="P40" s="510">
        <v>1820</v>
      </c>
      <c r="Q40" s="510">
        <v>1820</v>
      </c>
      <c r="R40" s="510">
        <v>1820</v>
      </c>
      <c r="S40" s="510">
        <v>1820</v>
      </c>
      <c r="T40" s="510">
        <v>1820</v>
      </c>
      <c r="U40" s="510">
        <v>1820</v>
      </c>
      <c r="V40" s="510">
        <v>1820</v>
      </c>
      <c r="W40" s="501">
        <v>21840</v>
      </c>
      <c r="Y40" s="511"/>
    </row>
    <row r="41" spans="1:25" ht="15.75">
      <c r="A41" s="519">
        <v>11501</v>
      </c>
      <c r="B41" s="519">
        <v>11501</v>
      </c>
      <c r="C41" s="518" t="s">
        <v>1483</v>
      </c>
      <c r="D41" s="519">
        <v>11501</v>
      </c>
      <c r="E41" s="622" t="s">
        <v>1566</v>
      </c>
      <c r="F41" s="622">
        <v>415100106</v>
      </c>
      <c r="G41" s="627" t="s">
        <v>1567</v>
      </c>
      <c r="H41" s="508"/>
      <c r="I41" s="508"/>
      <c r="J41" s="520">
        <v>327600</v>
      </c>
      <c r="K41" s="510">
        <v>27300</v>
      </c>
      <c r="L41" s="510">
        <v>27300</v>
      </c>
      <c r="M41" s="510">
        <v>27300</v>
      </c>
      <c r="N41" s="510">
        <v>27300</v>
      </c>
      <c r="O41" s="510">
        <v>27300</v>
      </c>
      <c r="P41" s="510">
        <v>27300</v>
      </c>
      <c r="Q41" s="510">
        <v>27300</v>
      </c>
      <c r="R41" s="510">
        <v>27300</v>
      </c>
      <c r="S41" s="510">
        <v>27300</v>
      </c>
      <c r="T41" s="510">
        <v>27300</v>
      </c>
      <c r="U41" s="510">
        <v>27300</v>
      </c>
      <c r="V41" s="510">
        <v>27300</v>
      </c>
      <c r="W41" s="501">
        <v>327600</v>
      </c>
      <c r="Y41" s="511"/>
    </row>
    <row r="42" spans="1:25">
      <c r="A42" s="506"/>
      <c r="B42" s="506"/>
      <c r="C42" s="513"/>
      <c r="D42" s="506"/>
      <c r="E42" s="637"/>
      <c r="F42" s="637"/>
      <c r="G42" s="641"/>
      <c r="H42" s="639"/>
      <c r="I42" s="639"/>
      <c r="J42" s="634"/>
      <c r="K42" s="510"/>
      <c r="N42" s="501"/>
      <c r="Q42" s="510"/>
      <c r="R42" s="501"/>
      <c r="S42" s="501"/>
      <c r="T42" s="501"/>
      <c r="V42" s="501"/>
      <c r="W42" s="511"/>
      <c r="Y42" s="511"/>
    </row>
    <row r="43" spans="1:25">
      <c r="A43" s="506"/>
      <c r="B43" s="506"/>
      <c r="C43" s="513"/>
      <c r="D43" s="506"/>
      <c r="E43" s="623"/>
      <c r="F43" s="624"/>
      <c r="G43" s="988" t="s">
        <v>1568</v>
      </c>
      <c r="H43" s="512">
        <v>0</v>
      </c>
      <c r="I43" s="512">
        <v>0</v>
      </c>
      <c r="J43" s="990">
        <f>SUM(J44:J50)</f>
        <v>5066747.92</v>
      </c>
      <c r="K43" s="510"/>
      <c r="N43" s="501"/>
      <c r="Q43" s="510"/>
      <c r="R43" s="501"/>
      <c r="S43" s="501"/>
      <c r="T43" s="501"/>
      <c r="V43" s="501"/>
      <c r="W43" s="511"/>
      <c r="Y43" s="511"/>
    </row>
    <row r="44" spans="1:25" ht="15.75">
      <c r="A44" s="519">
        <v>11501</v>
      </c>
      <c r="B44" s="519">
        <v>11501</v>
      </c>
      <c r="C44" s="518" t="s">
        <v>1483</v>
      </c>
      <c r="D44" s="519">
        <v>11501</v>
      </c>
      <c r="E44" s="622">
        <v>170101</v>
      </c>
      <c r="F44" s="626">
        <v>411700101</v>
      </c>
      <c r="G44" s="627" t="s">
        <v>1569</v>
      </c>
      <c r="H44" s="508"/>
      <c r="I44" s="508"/>
      <c r="J44" s="520">
        <v>218400</v>
      </c>
      <c r="K44" s="510">
        <v>18200</v>
      </c>
      <c r="L44" s="510">
        <v>18200</v>
      </c>
      <c r="M44" s="510">
        <v>18200</v>
      </c>
      <c r="N44" s="510">
        <v>18200</v>
      </c>
      <c r="O44" s="510">
        <v>18200</v>
      </c>
      <c r="P44" s="510">
        <v>18200</v>
      </c>
      <c r="Q44" s="510">
        <v>18200</v>
      </c>
      <c r="R44" s="510">
        <v>18200</v>
      </c>
      <c r="S44" s="510">
        <v>18200</v>
      </c>
      <c r="T44" s="510">
        <v>18200</v>
      </c>
      <c r="U44" s="510">
        <v>18200</v>
      </c>
      <c r="V44" s="510">
        <v>18200</v>
      </c>
      <c r="W44" s="501">
        <v>218400</v>
      </c>
      <c r="Y44" s="511"/>
    </row>
    <row r="45" spans="1:25" ht="15.75">
      <c r="A45" s="519">
        <v>11501</v>
      </c>
      <c r="B45" s="519">
        <v>11501</v>
      </c>
      <c r="C45" s="518" t="s">
        <v>1483</v>
      </c>
      <c r="D45" s="519">
        <v>11501</v>
      </c>
      <c r="E45" s="622">
        <v>170201</v>
      </c>
      <c r="F45" s="626">
        <v>411700201</v>
      </c>
      <c r="G45" s="627" t="s">
        <v>1570</v>
      </c>
      <c r="H45" s="508"/>
      <c r="I45" s="508"/>
      <c r="J45" s="520">
        <v>1248000</v>
      </c>
      <c r="K45" s="510">
        <v>104000</v>
      </c>
      <c r="L45" s="510">
        <v>104000</v>
      </c>
      <c r="M45" s="510">
        <v>104000</v>
      </c>
      <c r="N45" s="510">
        <v>104000</v>
      </c>
      <c r="O45" s="510">
        <v>104000</v>
      </c>
      <c r="P45" s="510">
        <v>104000</v>
      </c>
      <c r="Q45" s="510">
        <v>104000</v>
      </c>
      <c r="R45" s="510">
        <v>104000</v>
      </c>
      <c r="S45" s="510">
        <v>104000</v>
      </c>
      <c r="T45" s="510">
        <v>104000</v>
      </c>
      <c r="U45" s="510">
        <v>104000</v>
      </c>
      <c r="V45" s="510">
        <v>104000</v>
      </c>
      <c r="W45" s="501">
        <v>1248000</v>
      </c>
      <c r="Y45" s="511"/>
    </row>
    <row r="46" spans="1:25" ht="15.75">
      <c r="A46" s="519">
        <v>11501</v>
      </c>
      <c r="B46" s="519">
        <v>11501</v>
      </c>
      <c r="C46" s="518" t="s">
        <v>1483</v>
      </c>
      <c r="D46" s="519">
        <v>11501</v>
      </c>
      <c r="E46" s="622">
        <v>610101</v>
      </c>
      <c r="F46" s="626">
        <v>416100101</v>
      </c>
      <c r="G46" s="627" t="s">
        <v>1571</v>
      </c>
      <c r="H46" s="508"/>
      <c r="I46" s="508"/>
      <c r="J46" s="520">
        <v>54600</v>
      </c>
      <c r="K46" s="510">
        <v>4550</v>
      </c>
      <c r="L46" s="510">
        <v>4550</v>
      </c>
      <c r="M46" s="510">
        <v>4550</v>
      </c>
      <c r="N46" s="510">
        <v>4550</v>
      </c>
      <c r="O46" s="510">
        <v>4550</v>
      </c>
      <c r="P46" s="510">
        <v>4550</v>
      </c>
      <c r="Q46" s="510">
        <v>4550</v>
      </c>
      <c r="R46" s="510">
        <v>4550</v>
      </c>
      <c r="S46" s="510">
        <v>4550</v>
      </c>
      <c r="T46" s="510">
        <v>4550</v>
      </c>
      <c r="U46" s="510">
        <v>4550</v>
      </c>
      <c r="V46" s="510">
        <v>4550</v>
      </c>
      <c r="W46" s="501">
        <v>54600</v>
      </c>
      <c r="Y46" s="511"/>
    </row>
    <row r="47" spans="1:25" ht="15.75">
      <c r="A47" s="519">
        <v>11501</v>
      </c>
      <c r="B47" s="519">
        <v>11501</v>
      </c>
      <c r="C47" s="518" t="s">
        <v>1483</v>
      </c>
      <c r="D47" s="519">
        <v>11501</v>
      </c>
      <c r="E47" s="622">
        <v>610102</v>
      </c>
      <c r="F47" s="626">
        <v>416100102</v>
      </c>
      <c r="G47" s="627" t="s">
        <v>1572</v>
      </c>
      <c r="H47" s="508"/>
      <c r="I47" s="508"/>
      <c r="J47" s="520">
        <v>1365000</v>
      </c>
      <c r="K47" s="510">
        <v>113750</v>
      </c>
      <c r="L47" s="510">
        <v>113750</v>
      </c>
      <c r="M47" s="510">
        <v>113750</v>
      </c>
      <c r="N47" s="510">
        <v>113750</v>
      </c>
      <c r="O47" s="510">
        <v>113750</v>
      </c>
      <c r="P47" s="510">
        <v>113750</v>
      </c>
      <c r="Q47" s="510">
        <v>113750</v>
      </c>
      <c r="R47" s="510">
        <v>113750</v>
      </c>
      <c r="S47" s="510">
        <v>113750</v>
      </c>
      <c r="T47" s="510">
        <v>113750</v>
      </c>
      <c r="U47" s="510">
        <v>113750</v>
      </c>
      <c r="V47" s="510">
        <v>113750</v>
      </c>
      <c r="W47" s="501">
        <v>1365000</v>
      </c>
      <c r="Y47" s="511"/>
    </row>
    <row r="48" spans="1:25" ht="15.75">
      <c r="A48" s="519">
        <v>11501</v>
      </c>
      <c r="B48" s="519">
        <v>11501</v>
      </c>
      <c r="C48" s="518" t="s">
        <v>1483</v>
      </c>
      <c r="D48" s="519">
        <v>11501</v>
      </c>
      <c r="E48" s="622">
        <v>610103</v>
      </c>
      <c r="F48" s="626">
        <v>416100103</v>
      </c>
      <c r="G48" s="627" t="s">
        <v>1573</v>
      </c>
      <c r="H48" s="508"/>
      <c r="I48" s="508"/>
      <c r="J48" s="520">
        <v>27300</v>
      </c>
      <c r="K48" s="510">
        <v>2275</v>
      </c>
      <c r="L48" s="510">
        <v>2275</v>
      </c>
      <c r="M48" s="510">
        <v>2275</v>
      </c>
      <c r="N48" s="510">
        <v>2275</v>
      </c>
      <c r="O48" s="510">
        <v>2275</v>
      </c>
      <c r="P48" s="510">
        <v>2275</v>
      </c>
      <c r="Q48" s="510">
        <v>2275</v>
      </c>
      <c r="R48" s="510">
        <v>2275</v>
      </c>
      <c r="S48" s="510">
        <v>2275</v>
      </c>
      <c r="T48" s="510">
        <v>2275</v>
      </c>
      <c r="U48" s="510">
        <v>2275</v>
      </c>
      <c r="V48" s="510">
        <v>2275</v>
      </c>
      <c r="W48" s="501">
        <v>27300</v>
      </c>
      <c r="Y48" s="511"/>
    </row>
    <row r="49" spans="1:25" ht="15.75">
      <c r="A49" s="519">
        <v>11501</v>
      </c>
      <c r="B49" s="519">
        <v>11501</v>
      </c>
      <c r="C49" s="518" t="s">
        <v>1483</v>
      </c>
      <c r="D49" s="519">
        <v>11501</v>
      </c>
      <c r="E49" s="622">
        <v>610104</v>
      </c>
      <c r="F49" s="626">
        <v>416100104</v>
      </c>
      <c r="G49" s="627" t="s">
        <v>1574</v>
      </c>
      <c r="H49" s="508"/>
      <c r="I49" s="508"/>
      <c r="J49" s="520">
        <v>242447.92</v>
      </c>
      <c r="K49" s="510">
        <v>20204</v>
      </c>
      <c r="L49" s="510">
        <v>20204</v>
      </c>
      <c r="M49" s="510">
        <v>20204</v>
      </c>
      <c r="N49" s="510">
        <v>20204</v>
      </c>
      <c r="O49" s="510">
        <v>20204</v>
      </c>
      <c r="P49" s="510">
        <v>20204</v>
      </c>
      <c r="Q49" s="510">
        <v>20204</v>
      </c>
      <c r="R49" s="510">
        <v>20204</v>
      </c>
      <c r="S49" s="510">
        <v>20204</v>
      </c>
      <c r="T49" s="510">
        <v>20204</v>
      </c>
      <c r="U49" s="510">
        <v>20204</v>
      </c>
      <c r="V49" s="510">
        <v>20203.919999999998</v>
      </c>
      <c r="W49" s="501">
        <v>242447.92</v>
      </c>
      <c r="Y49" s="511"/>
    </row>
    <row r="50" spans="1:25" ht="15.75">
      <c r="A50" s="519">
        <v>11501</v>
      </c>
      <c r="B50" s="519">
        <v>11501</v>
      </c>
      <c r="C50" s="518" t="s">
        <v>1483</v>
      </c>
      <c r="D50" s="519">
        <v>11501</v>
      </c>
      <c r="E50" s="622">
        <v>610105</v>
      </c>
      <c r="F50" s="626">
        <v>416106105</v>
      </c>
      <c r="G50" s="627" t="s">
        <v>1575</v>
      </c>
      <c r="H50" s="508"/>
      <c r="I50" s="508"/>
      <c r="J50" s="520">
        <v>1911000</v>
      </c>
      <c r="K50" s="510">
        <v>159250</v>
      </c>
      <c r="L50" s="510">
        <v>159250</v>
      </c>
      <c r="M50" s="510">
        <v>159250</v>
      </c>
      <c r="N50" s="510">
        <v>159250</v>
      </c>
      <c r="O50" s="510">
        <v>159250</v>
      </c>
      <c r="P50" s="510">
        <v>159250</v>
      </c>
      <c r="Q50" s="510">
        <v>159250</v>
      </c>
      <c r="R50" s="510">
        <v>159250</v>
      </c>
      <c r="S50" s="510">
        <v>159250</v>
      </c>
      <c r="T50" s="510">
        <v>159250</v>
      </c>
      <c r="U50" s="510">
        <v>159250</v>
      </c>
      <c r="V50" s="510">
        <v>159250</v>
      </c>
      <c r="W50" s="501">
        <v>1911000</v>
      </c>
      <c r="Y50" s="511"/>
    </row>
    <row r="51" spans="1:25">
      <c r="A51" s="506"/>
      <c r="B51" s="506"/>
      <c r="C51" s="513"/>
      <c r="D51" s="506"/>
      <c r="E51" s="637"/>
      <c r="F51" s="637"/>
      <c r="G51" s="641"/>
      <c r="H51" s="639"/>
      <c r="I51" s="639"/>
      <c r="J51" s="634"/>
      <c r="K51" s="510"/>
      <c r="N51" s="501"/>
      <c r="Q51" s="510"/>
      <c r="R51" s="501"/>
      <c r="S51" s="501"/>
      <c r="T51" s="501"/>
      <c r="V51" s="501"/>
      <c r="W51" s="511"/>
      <c r="Y51" s="511"/>
    </row>
    <row r="52" spans="1:25">
      <c r="A52" s="506"/>
      <c r="B52" s="506"/>
      <c r="C52" s="513"/>
      <c r="D52" s="506"/>
      <c r="E52" s="623"/>
      <c r="F52" s="624"/>
      <c r="G52" s="988" t="s">
        <v>1576</v>
      </c>
      <c r="H52" s="512">
        <v>0</v>
      </c>
      <c r="I52" s="512">
        <v>0</v>
      </c>
      <c r="J52" s="990">
        <f>SUM(J53:J60)</f>
        <v>69189215.680000007</v>
      </c>
      <c r="K52" s="510"/>
      <c r="N52" s="501"/>
      <c r="Q52" s="510"/>
      <c r="R52" s="501"/>
      <c r="S52" s="501"/>
      <c r="T52" s="501"/>
      <c r="V52" s="501"/>
      <c r="W52" s="511"/>
      <c r="Y52" s="511"/>
    </row>
    <row r="53" spans="1:25" ht="15.75">
      <c r="A53" s="519">
        <v>11501</v>
      </c>
      <c r="B53" s="519">
        <v>11501</v>
      </c>
      <c r="C53" s="518" t="s">
        <v>1483</v>
      </c>
      <c r="D53" s="519">
        <v>11501</v>
      </c>
      <c r="E53" s="622" t="s">
        <v>1577</v>
      </c>
      <c r="F53" s="626">
        <v>421100101</v>
      </c>
      <c r="G53" s="627" t="s">
        <v>1578</v>
      </c>
      <c r="H53" s="508"/>
      <c r="I53" s="508"/>
      <c r="J53" s="520">
        <v>43788435.600000001</v>
      </c>
      <c r="K53" s="510">
        <v>3649036.3</v>
      </c>
      <c r="L53" s="510">
        <v>3649036.3</v>
      </c>
      <c r="M53" s="510">
        <v>3649036.3</v>
      </c>
      <c r="N53" s="510">
        <v>3649036.3</v>
      </c>
      <c r="O53" s="510">
        <v>3649036.3</v>
      </c>
      <c r="P53" s="510">
        <v>3649036.3</v>
      </c>
      <c r="Q53" s="510">
        <v>3649036.3</v>
      </c>
      <c r="R53" s="510">
        <v>3649036.3</v>
      </c>
      <c r="S53" s="510">
        <v>3649036.3</v>
      </c>
      <c r="T53" s="510">
        <v>3649036.3</v>
      </c>
      <c r="U53" s="510">
        <v>3649036.3</v>
      </c>
      <c r="V53" s="510">
        <v>3649036.3</v>
      </c>
      <c r="W53" s="501">
        <v>43788435.600000001</v>
      </c>
      <c r="Y53" s="511"/>
    </row>
    <row r="54" spans="1:25" ht="15.75">
      <c r="A54" s="519">
        <v>11501</v>
      </c>
      <c r="B54" s="519">
        <v>11501</v>
      </c>
      <c r="C54" s="518" t="s">
        <v>1483</v>
      </c>
      <c r="D54" s="519">
        <v>11501</v>
      </c>
      <c r="E54" s="622" t="s">
        <v>1579</v>
      </c>
      <c r="F54" s="626">
        <v>421100102</v>
      </c>
      <c r="G54" s="627" t="s">
        <v>1580</v>
      </c>
      <c r="H54" s="508"/>
      <c r="I54" s="508"/>
      <c r="J54" s="520">
        <v>16391767.6</v>
      </c>
      <c r="K54" s="510">
        <v>1365980.63</v>
      </c>
      <c r="L54" s="510">
        <v>1365980.63</v>
      </c>
      <c r="M54" s="510">
        <v>1365980.63</v>
      </c>
      <c r="N54" s="510">
        <v>1365980.63</v>
      </c>
      <c r="O54" s="510">
        <v>1365980.63</v>
      </c>
      <c r="P54" s="510">
        <v>1365980.63</v>
      </c>
      <c r="Q54" s="510">
        <v>1365980.63</v>
      </c>
      <c r="R54" s="510">
        <v>1365980.63</v>
      </c>
      <c r="S54" s="510">
        <v>1365980.63</v>
      </c>
      <c r="T54" s="510">
        <v>1365980.63</v>
      </c>
      <c r="U54" s="510">
        <v>1365980.63</v>
      </c>
      <c r="V54" s="510">
        <v>1365980.63</v>
      </c>
      <c r="W54" s="501">
        <v>16391767.6</v>
      </c>
      <c r="Y54" s="511"/>
    </row>
    <row r="55" spans="1:25" ht="15.75">
      <c r="A55" s="519">
        <v>11501</v>
      </c>
      <c r="B55" s="519">
        <v>11501</v>
      </c>
      <c r="C55" s="518" t="s">
        <v>1483</v>
      </c>
      <c r="D55" s="519">
        <v>11501</v>
      </c>
      <c r="E55" s="622">
        <v>810105</v>
      </c>
      <c r="F55" s="626">
        <v>421100105</v>
      </c>
      <c r="G55" s="627" t="s">
        <v>1581</v>
      </c>
      <c r="H55" s="508"/>
      <c r="I55" s="508"/>
      <c r="J55" s="520">
        <v>477469.2</v>
      </c>
      <c r="K55" s="510">
        <v>39789.1</v>
      </c>
      <c r="L55" s="510">
        <v>39789.1</v>
      </c>
      <c r="M55" s="510">
        <v>39789.1</v>
      </c>
      <c r="N55" s="510">
        <v>39789.1</v>
      </c>
      <c r="O55" s="510">
        <v>39789.1</v>
      </c>
      <c r="P55" s="510">
        <v>39789.1</v>
      </c>
      <c r="Q55" s="510">
        <v>39789.1</v>
      </c>
      <c r="R55" s="510">
        <v>39789.1</v>
      </c>
      <c r="S55" s="510">
        <v>39789.1</v>
      </c>
      <c r="T55" s="510">
        <v>39789.1</v>
      </c>
      <c r="U55" s="510">
        <v>39789.1</v>
      </c>
      <c r="V55" s="510">
        <v>39789.1</v>
      </c>
      <c r="W55" s="501">
        <v>477469.2</v>
      </c>
      <c r="Y55" s="511"/>
    </row>
    <row r="56" spans="1:25" ht="15.75">
      <c r="A56" s="519">
        <v>11501</v>
      </c>
      <c r="B56" s="519">
        <v>11501</v>
      </c>
      <c r="C56" s="518" t="s">
        <v>1483</v>
      </c>
      <c r="D56" s="519">
        <v>11501</v>
      </c>
      <c r="E56" s="622">
        <v>810110</v>
      </c>
      <c r="F56" s="626">
        <v>421100110</v>
      </c>
      <c r="G56" s="627" t="s">
        <v>1582</v>
      </c>
      <c r="H56" s="508"/>
      <c r="I56" s="508"/>
      <c r="J56" s="520">
        <v>125419.84</v>
      </c>
      <c r="K56" s="510">
        <v>10451.65</v>
      </c>
      <c r="L56" s="510">
        <v>10451.65</v>
      </c>
      <c r="M56" s="510">
        <v>10451.65</v>
      </c>
      <c r="N56" s="510">
        <v>10451.65</v>
      </c>
      <c r="O56" s="510">
        <v>10451.65</v>
      </c>
      <c r="P56" s="510">
        <v>10451.65</v>
      </c>
      <c r="Q56" s="510">
        <v>10451.65</v>
      </c>
      <c r="R56" s="510">
        <v>10451.65</v>
      </c>
      <c r="S56" s="510">
        <v>10451.65</v>
      </c>
      <c r="T56" s="510">
        <v>10451.65</v>
      </c>
      <c r="U56" s="510">
        <v>10451.65</v>
      </c>
      <c r="V56" s="510">
        <v>10451.65</v>
      </c>
      <c r="W56" s="501">
        <v>125419.84</v>
      </c>
      <c r="Y56" s="511"/>
    </row>
    <row r="57" spans="1:25" ht="15.75">
      <c r="A57" s="519">
        <v>11501</v>
      </c>
      <c r="B57" s="519">
        <v>11501</v>
      </c>
      <c r="C57" s="518" t="s">
        <v>1483</v>
      </c>
      <c r="D57" s="519">
        <v>11501</v>
      </c>
      <c r="E57" s="622">
        <v>810106</v>
      </c>
      <c r="F57" s="626">
        <v>421100106</v>
      </c>
      <c r="G57" s="627" t="s">
        <v>1583</v>
      </c>
      <c r="H57" s="508"/>
      <c r="I57" s="508"/>
      <c r="J57" s="520">
        <v>647830.56000000006</v>
      </c>
      <c r="K57" s="510">
        <v>53985.88</v>
      </c>
      <c r="L57" s="510">
        <v>53985.88</v>
      </c>
      <c r="M57" s="510">
        <v>53985.88</v>
      </c>
      <c r="N57" s="510">
        <v>53985.88</v>
      </c>
      <c r="O57" s="510">
        <v>53985.88</v>
      </c>
      <c r="P57" s="510">
        <v>53985.88</v>
      </c>
      <c r="Q57" s="510">
        <v>53985.88</v>
      </c>
      <c r="R57" s="510">
        <v>53985.88</v>
      </c>
      <c r="S57" s="510">
        <v>53985.88</v>
      </c>
      <c r="T57" s="510">
        <v>53985.88</v>
      </c>
      <c r="U57" s="510">
        <v>53985.88</v>
      </c>
      <c r="V57" s="510">
        <v>53985.88</v>
      </c>
      <c r="W57" s="501">
        <v>647830.56000000006</v>
      </c>
      <c r="Y57" s="511"/>
    </row>
    <row r="58" spans="1:25" ht="15.75">
      <c r="A58" s="519">
        <v>11501</v>
      </c>
      <c r="B58" s="519">
        <v>11501</v>
      </c>
      <c r="C58" s="518" t="s">
        <v>1483</v>
      </c>
      <c r="D58" s="519">
        <v>11501</v>
      </c>
      <c r="E58" s="622">
        <v>810107</v>
      </c>
      <c r="F58" s="626">
        <v>421100107</v>
      </c>
      <c r="G58" s="627" t="s">
        <v>1584</v>
      </c>
      <c r="H58" s="508"/>
      <c r="I58" s="508"/>
      <c r="J58" s="520">
        <v>4047648.8</v>
      </c>
      <c r="K58" s="510">
        <v>337304.07</v>
      </c>
      <c r="L58" s="510">
        <v>337304.07</v>
      </c>
      <c r="M58" s="510">
        <v>337304.07</v>
      </c>
      <c r="N58" s="510">
        <v>337304.07</v>
      </c>
      <c r="O58" s="510">
        <v>337304.07</v>
      </c>
      <c r="P58" s="510">
        <v>337304.07</v>
      </c>
      <c r="Q58" s="510">
        <v>337304.07</v>
      </c>
      <c r="R58" s="510">
        <v>337304.07</v>
      </c>
      <c r="S58" s="510">
        <v>337304.07</v>
      </c>
      <c r="T58" s="510">
        <v>337304.07</v>
      </c>
      <c r="U58" s="510">
        <v>337304.07</v>
      </c>
      <c r="V58" s="510">
        <v>337304.07</v>
      </c>
      <c r="W58" s="501">
        <v>4047648.8</v>
      </c>
      <c r="Y58" s="511"/>
    </row>
    <row r="59" spans="1:25" ht="15.75">
      <c r="A59" s="519">
        <v>11501</v>
      </c>
      <c r="B59" s="519">
        <v>11501</v>
      </c>
      <c r="C59" s="518" t="s">
        <v>1483</v>
      </c>
      <c r="D59" s="519">
        <v>11501</v>
      </c>
      <c r="E59" s="622">
        <v>810108</v>
      </c>
      <c r="F59" s="626">
        <v>421100108</v>
      </c>
      <c r="G59" s="627" t="s">
        <v>1585</v>
      </c>
      <c r="H59" s="508"/>
      <c r="I59" s="508"/>
      <c r="J59" s="520">
        <v>1687201.36</v>
      </c>
      <c r="K59" s="510">
        <v>140600.12</v>
      </c>
      <c r="L59" s="510">
        <v>140600.12</v>
      </c>
      <c r="M59" s="510">
        <v>140600.12</v>
      </c>
      <c r="N59" s="510">
        <v>140600.12</v>
      </c>
      <c r="O59" s="510">
        <v>140600.10999999999</v>
      </c>
      <c r="P59" s="510">
        <v>140600.10999999999</v>
      </c>
      <c r="Q59" s="510">
        <v>140600.10999999999</v>
      </c>
      <c r="R59" s="510">
        <v>140600.10999999999</v>
      </c>
      <c r="S59" s="510">
        <v>140600.10999999999</v>
      </c>
      <c r="T59" s="510">
        <v>140600.10999999999</v>
      </c>
      <c r="U59" s="510">
        <v>140600.10999999999</v>
      </c>
      <c r="V59" s="510">
        <v>140600.10999999999</v>
      </c>
      <c r="W59" s="501">
        <v>1687201.36</v>
      </c>
      <c r="Y59" s="511"/>
    </row>
    <row r="60" spans="1:25" ht="15.75">
      <c r="A60" s="519">
        <v>11501</v>
      </c>
      <c r="B60" s="519">
        <v>11501</v>
      </c>
      <c r="C60" s="518" t="s">
        <v>1483</v>
      </c>
      <c r="D60" s="519">
        <v>11501</v>
      </c>
      <c r="E60" s="622">
        <v>810109</v>
      </c>
      <c r="F60" s="626">
        <v>421100109</v>
      </c>
      <c r="G60" s="627" t="s">
        <v>1586</v>
      </c>
      <c r="H60" s="507"/>
      <c r="I60" s="508"/>
      <c r="J60" s="520">
        <v>2023442.72</v>
      </c>
      <c r="K60" s="510">
        <v>168620.23</v>
      </c>
      <c r="L60" s="510">
        <v>168620.23</v>
      </c>
      <c r="M60" s="510">
        <v>168620.23</v>
      </c>
      <c r="N60" s="510">
        <v>168620.23</v>
      </c>
      <c r="O60" s="510">
        <v>168620.23</v>
      </c>
      <c r="P60" s="510">
        <v>168620.23</v>
      </c>
      <c r="Q60" s="510">
        <v>168620.23</v>
      </c>
      <c r="R60" s="510">
        <v>168620.23</v>
      </c>
      <c r="S60" s="510">
        <v>168620.23</v>
      </c>
      <c r="T60" s="510">
        <v>168620.23</v>
      </c>
      <c r="U60" s="510">
        <v>168620.23</v>
      </c>
      <c r="V60" s="510">
        <v>168620.23</v>
      </c>
      <c r="W60" s="501">
        <v>2023442.72</v>
      </c>
      <c r="Y60" s="511"/>
    </row>
    <row r="61" spans="1:25" ht="15.75">
      <c r="A61" s="645"/>
      <c r="B61" s="645"/>
      <c r="C61" s="646"/>
      <c r="D61" s="645"/>
      <c r="E61" s="647"/>
      <c r="F61" s="648"/>
      <c r="G61" s="649"/>
      <c r="H61" s="650"/>
      <c r="I61" s="651"/>
      <c r="J61" s="509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01"/>
      <c r="Y61" s="511"/>
    </row>
    <row r="62" spans="1:25">
      <c r="A62" s="506"/>
      <c r="B62" s="506"/>
      <c r="C62" s="513"/>
      <c r="D62" s="506"/>
      <c r="E62" s="623"/>
      <c r="F62" s="624"/>
      <c r="G62" s="988" t="s">
        <v>1648</v>
      </c>
      <c r="H62" s="512">
        <v>0</v>
      </c>
      <c r="I62" s="512">
        <v>0</v>
      </c>
      <c r="J62" s="990">
        <f>SUM(J63:J63)</f>
        <v>587474.73</v>
      </c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01"/>
      <c r="Y62" s="511"/>
    </row>
    <row r="63" spans="1:25" ht="15.75">
      <c r="A63" s="519">
        <v>11401</v>
      </c>
      <c r="B63" s="519">
        <v>11401</v>
      </c>
      <c r="C63" s="518" t="s">
        <v>1483</v>
      </c>
      <c r="D63" s="519">
        <v>11401</v>
      </c>
      <c r="E63" s="622"/>
      <c r="F63" s="626">
        <v>421200101</v>
      </c>
      <c r="G63" s="627" t="s">
        <v>1648</v>
      </c>
      <c r="H63" s="508"/>
      <c r="I63" s="508"/>
      <c r="J63" s="520">
        <v>587474.73</v>
      </c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01"/>
      <c r="Y63" s="511"/>
    </row>
    <row r="64" spans="1:25" ht="15.75">
      <c r="A64" s="645"/>
      <c r="B64" s="645"/>
      <c r="C64" s="646"/>
      <c r="D64" s="645"/>
      <c r="E64" s="647"/>
      <c r="F64" s="648"/>
      <c r="G64" s="649"/>
      <c r="H64" s="650"/>
      <c r="I64" s="651"/>
      <c r="J64" s="509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01"/>
      <c r="Y64" s="511"/>
    </row>
    <row r="65" spans="1:25" ht="18">
      <c r="A65" s="645"/>
      <c r="B65" s="645"/>
      <c r="C65" s="646"/>
      <c r="D65" s="645"/>
      <c r="E65" s="652" t="s">
        <v>1646</v>
      </c>
      <c r="F65" s="653"/>
      <c r="G65" s="653"/>
      <c r="H65" s="654">
        <v>0</v>
      </c>
      <c r="I65" s="654">
        <v>0</v>
      </c>
      <c r="J65" s="655">
        <f>+J4+J14+J17+J35+J43+J52+J63</f>
        <v>96961495.900000021</v>
      </c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01"/>
      <c r="Y65" s="511"/>
    </row>
    <row r="66" spans="1:25">
      <c r="B66" s="506"/>
      <c r="C66" s="513"/>
      <c r="E66" s="637"/>
      <c r="F66" s="637"/>
      <c r="G66" s="641"/>
      <c r="H66" s="633"/>
      <c r="I66" s="642"/>
      <c r="J66" s="634"/>
      <c r="V66" s="501"/>
      <c r="W66" s="511"/>
      <c r="Y66" s="511"/>
    </row>
    <row r="67" spans="1:25">
      <c r="A67" s="506"/>
      <c r="B67" s="506"/>
      <c r="C67" s="513"/>
      <c r="D67" s="506"/>
      <c r="E67" s="623"/>
      <c r="F67" s="624"/>
      <c r="G67" s="988" t="s">
        <v>1587</v>
      </c>
      <c r="H67" s="512">
        <v>0</v>
      </c>
      <c r="I67" s="512">
        <v>0</v>
      </c>
      <c r="J67" s="990">
        <f>SUM(J68:J69)</f>
        <v>11604821.02</v>
      </c>
      <c r="K67" s="510"/>
      <c r="N67" s="501"/>
      <c r="Q67" s="510"/>
      <c r="R67" s="501"/>
      <c r="S67" s="501"/>
      <c r="T67" s="501"/>
      <c r="V67" s="501"/>
      <c r="W67" s="511"/>
    </row>
    <row r="68" spans="1:25" ht="15.75">
      <c r="A68" s="519">
        <v>51507</v>
      </c>
      <c r="B68" s="519">
        <v>51507</v>
      </c>
      <c r="C68" s="518" t="s">
        <v>1483</v>
      </c>
      <c r="D68" s="519">
        <v>51507</v>
      </c>
      <c r="E68" s="622">
        <v>830101</v>
      </c>
      <c r="F68" s="626">
        <v>421200101</v>
      </c>
      <c r="G68" s="627" t="s">
        <v>1588</v>
      </c>
      <c r="H68" s="508"/>
      <c r="I68" s="508"/>
      <c r="J68" s="520">
        <v>11562235.359999999</v>
      </c>
      <c r="K68" s="510">
        <v>963519.61</v>
      </c>
      <c r="L68" s="510">
        <v>963519.61</v>
      </c>
      <c r="M68" s="510">
        <v>963519.61</v>
      </c>
      <c r="N68" s="510">
        <v>963519.61</v>
      </c>
      <c r="O68" s="510">
        <v>963519.61</v>
      </c>
      <c r="P68" s="510">
        <v>963519.61</v>
      </c>
      <c r="Q68" s="510">
        <v>963519.61</v>
      </c>
      <c r="R68" s="510">
        <v>963519.61</v>
      </c>
      <c r="S68" s="510">
        <v>963519.61</v>
      </c>
      <c r="T68" s="510">
        <v>963519.61</v>
      </c>
      <c r="U68" s="510">
        <v>963519.61</v>
      </c>
      <c r="V68" s="510">
        <v>963519.61</v>
      </c>
      <c r="W68" s="501">
        <v>11562235.359999999</v>
      </c>
    </row>
    <row r="69" spans="1:25" ht="15.75">
      <c r="A69" s="519">
        <v>51507</v>
      </c>
      <c r="B69" s="519">
        <v>51507</v>
      </c>
      <c r="C69" s="518" t="s">
        <v>1483</v>
      </c>
      <c r="D69" s="519">
        <v>51507</v>
      </c>
      <c r="E69" s="622">
        <v>830102</v>
      </c>
      <c r="F69" s="626">
        <v>421100102</v>
      </c>
      <c r="G69" s="627" t="s">
        <v>1567</v>
      </c>
      <c r="H69" s="508"/>
      <c r="I69" s="508"/>
      <c r="J69" s="520">
        <v>42585.66</v>
      </c>
      <c r="K69" s="510">
        <v>3548.8</v>
      </c>
      <c r="L69" s="510">
        <v>3548.8</v>
      </c>
      <c r="M69" s="510">
        <v>3548.81</v>
      </c>
      <c r="N69" s="510">
        <v>3548.81</v>
      </c>
      <c r="O69" s="510">
        <v>3548.81</v>
      </c>
      <c r="P69" s="510">
        <v>3548.81</v>
      </c>
      <c r="Q69" s="510">
        <v>3548.81</v>
      </c>
      <c r="R69" s="510">
        <v>3548.81</v>
      </c>
      <c r="S69" s="510">
        <v>3548.81</v>
      </c>
      <c r="T69" s="510">
        <v>3548.81</v>
      </c>
      <c r="U69" s="510">
        <v>3548.81</v>
      </c>
      <c r="V69" s="510">
        <v>3548.81</v>
      </c>
      <c r="W69" s="501">
        <v>42585.66</v>
      </c>
    </row>
    <row r="70" spans="1:25">
      <c r="B70" s="506"/>
      <c r="E70" s="637"/>
      <c r="F70" s="637"/>
      <c r="G70" s="641"/>
      <c r="H70" s="633"/>
      <c r="I70" s="633"/>
      <c r="J70" s="635"/>
      <c r="L70" s="500"/>
      <c r="M70" s="500"/>
      <c r="O70" s="500"/>
      <c r="P70" s="500"/>
      <c r="Q70" s="500"/>
      <c r="U70" s="500"/>
    </row>
    <row r="71" spans="1:25">
      <c r="A71" s="506"/>
      <c r="B71" s="506"/>
      <c r="C71" s="513"/>
      <c r="D71" s="506"/>
      <c r="E71" s="623"/>
      <c r="F71" s="624"/>
      <c r="G71" s="988" t="s">
        <v>1589</v>
      </c>
      <c r="H71" s="512">
        <v>0</v>
      </c>
      <c r="I71" s="512">
        <v>0</v>
      </c>
      <c r="J71" s="990">
        <f>SUM(J72:J73)</f>
        <v>29893100.740000002</v>
      </c>
      <c r="K71" s="510"/>
      <c r="N71" s="501"/>
      <c r="Q71" s="510"/>
      <c r="R71" s="501"/>
      <c r="S71" s="501"/>
      <c r="T71" s="501"/>
      <c r="V71" s="501"/>
      <c r="W71" s="511"/>
    </row>
    <row r="72" spans="1:25" ht="15.75">
      <c r="A72" s="519">
        <v>51508</v>
      </c>
      <c r="B72" s="519">
        <v>51508</v>
      </c>
      <c r="C72" s="518" t="s">
        <v>1483</v>
      </c>
      <c r="D72" s="519">
        <v>51508</v>
      </c>
      <c r="E72" s="622">
        <v>830201</v>
      </c>
      <c r="F72" s="626">
        <v>421100201</v>
      </c>
      <c r="G72" s="627" t="s">
        <v>1590</v>
      </c>
      <c r="H72" s="508"/>
      <c r="I72" s="508"/>
      <c r="J72" s="520">
        <v>29798177.760000002</v>
      </c>
      <c r="K72" s="510">
        <v>2483181.48</v>
      </c>
      <c r="L72" s="510">
        <v>2483181.48</v>
      </c>
      <c r="M72" s="510">
        <v>2483181.48</v>
      </c>
      <c r="N72" s="510">
        <v>2483181.48</v>
      </c>
      <c r="O72" s="510">
        <v>2483181.48</v>
      </c>
      <c r="P72" s="510">
        <v>2483181.48</v>
      </c>
      <c r="Q72" s="510">
        <v>2483181.48</v>
      </c>
      <c r="R72" s="510">
        <v>2483181.48</v>
      </c>
      <c r="S72" s="510">
        <v>2483181.48</v>
      </c>
      <c r="T72" s="510">
        <v>2483181.48</v>
      </c>
      <c r="U72" s="510">
        <v>2483181.48</v>
      </c>
      <c r="V72" s="510">
        <v>2483181.48</v>
      </c>
      <c r="W72" s="501">
        <v>29798177.760000002</v>
      </c>
    </row>
    <row r="73" spans="1:25" ht="15.75">
      <c r="A73" s="519">
        <v>51508</v>
      </c>
      <c r="B73" s="519">
        <v>51508</v>
      </c>
      <c r="C73" s="518" t="s">
        <v>1483</v>
      </c>
      <c r="D73" s="519">
        <v>51508</v>
      </c>
      <c r="E73" s="622">
        <v>830202</v>
      </c>
      <c r="F73" s="626">
        <v>421100202</v>
      </c>
      <c r="G73" s="627" t="s">
        <v>1567</v>
      </c>
      <c r="H73" s="508"/>
      <c r="I73" s="508"/>
      <c r="J73" s="520">
        <v>94922.98</v>
      </c>
      <c r="K73" s="510">
        <v>7910.24</v>
      </c>
      <c r="L73" s="510">
        <v>7910.24</v>
      </c>
      <c r="M73" s="510">
        <v>7910.25</v>
      </c>
      <c r="N73" s="510">
        <v>7910.25</v>
      </c>
      <c r="O73" s="510">
        <v>7910.25</v>
      </c>
      <c r="P73" s="510">
        <v>7910.25</v>
      </c>
      <c r="Q73" s="510">
        <v>7910.25</v>
      </c>
      <c r="R73" s="510">
        <v>7910.25</v>
      </c>
      <c r="S73" s="510">
        <v>7910.25</v>
      </c>
      <c r="T73" s="510">
        <v>7910.25</v>
      </c>
      <c r="U73" s="510">
        <v>7910.25</v>
      </c>
      <c r="V73" s="510">
        <v>7910.25</v>
      </c>
      <c r="W73" s="501">
        <v>94922.98</v>
      </c>
    </row>
    <row r="74" spans="1:25">
      <c r="J74" s="500"/>
      <c r="L74" s="500"/>
      <c r="M74" s="500"/>
      <c r="O74" s="500"/>
      <c r="P74" s="500"/>
      <c r="Q74" s="500"/>
      <c r="U74" s="500"/>
    </row>
    <row r="75" spans="1:25">
      <c r="A75" s="506"/>
      <c r="B75" s="506"/>
      <c r="C75" s="513"/>
      <c r="D75" s="506"/>
      <c r="E75" s="623"/>
      <c r="F75" s="624"/>
      <c r="G75" s="988" t="s">
        <v>1644</v>
      </c>
      <c r="H75" s="512">
        <v>0</v>
      </c>
      <c r="I75" s="512">
        <v>0</v>
      </c>
      <c r="J75" s="990">
        <f>SUM(J76:J76)</f>
        <v>3900000</v>
      </c>
      <c r="L75" s="500"/>
      <c r="M75" s="500"/>
      <c r="O75" s="500"/>
      <c r="P75" s="500"/>
      <c r="Q75" s="500"/>
      <c r="U75" s="500"/>
    </row>
    <row r="76" spans="1:25" ht="15.75">
      <c r="A76" s="519">
        <v>51403</v>
      </c>
      <c r="B76" s="519">
        <v>51403</v>
      </c>
      <c r="C76" s="518" t="s">
        <v>1483</v>
      </c>
      <c r="D76" s="519">
        <v>51403</v>
      </c>
      <c r="E76" s="622"/>
      <c r="F76" s="626">
        <v>421200101</v>
      </c>
      <c r="G76" s="627" t="s">
        <v>1644</v>
      </c>
      <c r="H76" s="508"/>
      <c r="I76" s="508"/>
      <c r="J76" s="520">
        <v>3900000</v>
      </c>
      <c r="L76" s="500"/>
      <c r="M76" s="500"/>
      <c r="O76" s="500"/>
      <c r="P76" s="500"/>
      <c r="Q76" s="500"/>
      <c r="U76" s="500"/>
    </row>
    <row r="77" spans="1:25">
      <c r="J77" s="500"/>
      <c r="L77" s="500"/>
      <c r="M77" s="500"/>
      <c r="O77" s="500"/>
      <c r="P77" s="500"/>
      <c r="Q77" s="500"/>
      <c r="U77" s="500"/>
    </row>
    <row r="78" spans="1:25">
      <c r="J78" s="500"/>
      <c r="L78" s="500"/>
      <c r="M78" s="500"/>
      <c r="O78" s="500"/>
      <c r="P78" s="500"/>
      <c r="Q78" s="500"/>
      <c r="U78" s="500"/>
    </row>
    <row r="79" spans="1:25">
      <c r="A79" s="506"/>
      <c r="B79" s="506"/>
      <c r="C79" s="513"/>
      <c r="D79" s="506"/>
      <c r="E79" s="623"/>
      <c r="F79" s="624"/>
      <c r="G79" s="624" t="s">
        <v>1645</v>
      </c>
      <c r="H79" s="512">
        <v>0</v>
      </c>
      <c r="I79" s="512">
        <v>0</v>
      </c>
      <c r="J79" s="990">
        <f>SUM(J80:J80)</f>
        <v>2887688.58</v>
      </c>
    </row>
    <row r="80" spans="1:25" ht="15.75">
      <c r="A80" s="519">
        <v>61402</v>
      </c>
      <c r="B80" s="519">
        <v>61402</v>
      </c>
      <c r="C80" s="518" t="s">
        <v>1483</v>
      </c>
      <c r="D80" s="519">
        <v>61402</v>
      </c>
      <c r="E80" s="622"/>
      <c r="F80" s="626">
        <v>421200101</v>
      </c>
      <c r="G80" s="627" t="s">
        <v>1645</v>
      </c>
      <c r="H80" s="508"/>
      <c r="I80" s="508"/>
      <c r="J80" s="520">
        <f>1225000+196000+1466688.58</f>
        <v>2887688.58</v>
      </c>
    </row>
    <row r="82" spans="1:10" ht="18">
      <c r="A82" s="993"/>
      <c r="B82" s="994"/>
      <c r="C82" s="994"/>
      <c r="D82" s="994"/>
      <c r="E82" s="995" t="s">
        <v>1649</v>
      </c>
      <c r="F82" s="653"/>
      <c r="G82" s="996"/>
      <c r="H82" s="992">
        <v>0</v>
      </c>
      <c r="I82" s="654">
        <v>0</v>
      </c>
      <c r="J82" s="655">
        <f>+J67+J71+J75+J79</f>
        <v>48285610.340000004</v>
      </c>
    </row>
    <row r="84" spans="1:10" ht="18">
      <c r="A84" s="993"/>
      <c r="B84" s="994"/>
      <c r="C84" s="995" t="s">
        <v>1647</v>
      </c>
      <c r="D84" s="656"/>
      <c r="E84" s="995"/>
      <c r="F84" s="653"/>
      <c r="G84" s="996"/>
      <c r="H84" s="992">
        <v>0</v>
      </c>
      <c r="I84" s="654">
        <v>0</v>
      </c>
      <c r="J84" s="655">
        <f>+J65+J82</f>
        <v>145247106.24000001</v>
      </c>
    </row>
  </sheetData>
  <mergeCells count="2">
    <mergeCell ref="A1:J1"/>
    <mergeCell ref="A2:J2"/>
  </mergeCells>
  <pageMargins left="0.78740157480314965" right="0.70866141732283472" top="0.39370078740157483" bottom="0.27559055118110237" header="0.35433070866141736" footer="0.31496062992125984"/>
  <pageSetup scale="7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9"/>
  <sheetViews>
    <sheetView view="pageBreakPreview" topLeftCell="B439" zoomScaleNormal="85" zoomScaleSheetLayoutView="100" workbookViewId="0">
      <selection activeCell="M380" sqref="M380:M383"/>
    </sheetView>
  </sheetViews>
  <sheetFormatPr baseColWidth="10" defaultRowHeight="12.75"/>
  <cols>
    <col min="1" max="1" width="5.85546875" style="128" hidden="1" customWidth="1"/>
    <col min="2" max="2" width="10" style="128" bestFit="1" customWidth="1"/>
    <col min="3" max="3" width="10.140625" style="128" hidden="1" customWidth="1"/>
    <col min="4" max="4" width="7" style="128" bestFit="1" customWidth="1"/>
    <col min="5" max="5" width="34.85546875" style="128" customWidth="1"/>
    <col min="6" max="6" width="12.7109375" style="128" customWidth="1"/>
    <col min="7" max="7" width="10" style="128" bestFit="1" customWidth="1"/>
    <col min="8" max="8" width="10.5703125" style="128" bestFit="1" customWidth="1"/>
    <col min="9" max="9" width="14.42578125" style="128" bestFit="1" customWidth="1"/>
    <col min="10" max="10" width="12.85546875" style="128" bestFit="1" customWidth="1"/>
    <col min="11" max="11" width="17" style="128" bestFit="1" customWidth="1"/>
    <col min="12" max="12" width="13.28515625" style="128" bestFit="1" customWidth="1"/>
    <col min="13" max="13" width="14.140625" style="127" bestFit="1" customWidth="1"/>
    <col min="14" max="14" width="18.85546875" style="128" bestFit="1" customWidth="1"/>
    <col min="15" max="15" width="15.42578125" style="128" bestFit="1" customWidth="1"/>
    <col min="16" max="256" width="11.42578125" style="128"/>
    <col min="257" max="257" width="0" style="128" hidden="1" customWidth="1"/>
    <col min="258" max="258" width="10" style="128" bestFit="1" customWidth="1"/>
    <col min="259" max="259" width="0" style="128" hidden="1" customWidth="1"/>
    <col min="260" max="260" width="7" style="128" bestFit="1" customWidth="1"/>
    <col min="261" max="261" width="35.42578125" style="128" customWidth="1"/>
    <col min="262" max="262" width="12.7109375" style="128" customWidth="1"/>
    <col min="263" max="263" width="10" style="128" bestFit="1" customWidth="1"/>
    <col min="264" max="264" width="10.5703125" style="128" bestFit="1" customWidth="1"/>
    <col min="265" max="265" width="13.28515625" style="128" customWidth="1"/>
    <col min="266" max="266" width="14.85546875" style="128" bestFit="1" customWidth="1"/>
    <col min="267" max="267" width="17" style="128" bestFit="1" customWidth="1"/>
    <col min="268" max="268" width="13.28515625" style="128" bestFit="1" customWidth="1"/>
    <col min="269" max="269" width="14.140625" style="128" bestFit="1" customWidth="1"/>
    <col min="270" max="270" width="18.85546875" style="128" bestFit="1" customWidth="1"/>
    <col min="271" max="271" width="15.42578125" style="128" bestFit="1" customWidth="1"/>
    <col min="272" max="512" width="11.42578125" style="128"/>
    <col min="513" max="513" width="0" style="128" hidden="1" customWidth="1"/>
    <col min="514" max="514" width="10" style="128" bestFit="1" customWidth="1"/>
    <col min="515" max="515" width="0" style="128" hidden="1" customWidth="1"/>
    <col min="516" max="516" width="7" style="128" bestFit="1" customWidth="1"/>
    <col min="517" max="517" width="35.42578125" style="128" customWidth="1"/>
    <col min="518" max="518" width="12.7109375" style="128" customWidth="1"/>
    <col min="519" max="519" width="10" style="128" bestFit="1" customWidth="1"/>
    <col min="520" max="520" width="10.5703125" style="128" bestFit="1" customWidth="1"/>
    <col min="521" max="521" width="13.28515625" style="128" customWidth="1"/>
    <col min="522" max="522" width="14.85546875" style="128" bestFit="1" customWidth="1"/>
    <col min="523" max="523" width="17" style="128" bestFit="1" customWidth="1"/>
    <col min="524" max="524" width="13.28515625" style="128" bestFit="1" customWidth="1"/>
    <col min="525" max="525" width="14.140625" style="128" bestFit="1" customWidth="1"/>
    <col min="526" max="526" width="18.85546875" style="128" bestFit="1" customWidth="1"/>
    <col min="527" max="527" width="15.42578125" style="128" bestFit="1" customWidth="1"/>
    <col min="528" max="768" width="11.42578125" style="128"/>
    <col min="769" max="769" width="0" style="128" hidden="1" customWidth="1"/>
    <col min="770" max="770" width="10" style="128" bestFit="1" customWidth="1"/>
    <col min="771" max="771" width="0" style="128" hidden="1" customWidth="1"/>
    <col min="772" max="772" width="7" style="128" bestFit="1" customWidth="1"/>
    <col min="773" max="773" width="35.42578125" style="128" customWidth="1"/>
    <col min="774" max="774" width="12.7109375" style="128" customWidth="1"/>
    <col min="775" max="775" width="10" style="128" bestFit="1" customWidth="1"/>
    <col min="776" max="776" width="10.5703125" style="128" bestFit="1" customWidth="1"/>
    <col min="777" max="777" width="13.28515625" style="128" customWidth="1"/>
    <col min="778" max="778" width="14.85546875" style="128" bestFit="1" customWidth="1"/>
    <col min="779" max="779" width="17" style="128" bestFit="1" customWidth="1"/>
    <col min="780" max="780" width="13.28515625" style="128" bestFit="1" customWidth="1"/>
    <col min="781" max="781" width="14.140625" style="128" bestFit="1" customWidth="1"/>
    <col min="782" max="782" width="18.85546875" style="128" bestFit="1" customWidth="1"/>
    <col min="783" max="783" width="15.42578125" style="128" bestFit="1" customWidth="1"/>
    <col min="784" max="1024" width="11.42578125" style="128"/>
    <col min="1025" max="1025" width="0" style="128" hidden="1" customWidth="1"/>
    <col min="1026" max="1026" width="10" style="128" bestFit="1" customWidth="1"/>
    <col min="1027" max="1027" width="0" style="128" hidden="1" customWidth="1"/>
    <col min="1028" max="1028" width="7" style="128" bestFit="1" customWidth="1"/>
    <col min="1029" max="1029" width="35.42578125" style="128" customWidth="1"/>
    <col min="1030" max="1030" width="12.7109375" style="128" customWidth="1"/>
    <col min="1031" max="1031" width="10" style="128" bestFit="1" customWidth="1"/>
    <col min="1032" max="1032" width="10.5703125" style="128" bestFit="1" customWidth="1"/>
    <col min="1033" max="1033" width="13.28515625" style="128" customWidth="1"/>
    <col min="1034" max="1034" width="14.85546875" style="128" bestFit="1" customWidth="1"/>
    <col min="1035" max="1035" width="17" style="128" bestFit="1" customWidth="1"/>
    <col min="1036" max="1036" width="13.28515625" style="128" bestFit="1" customWidth="1"/>
    <col min="1037" max="1037" width="14.140625" style="128" bestFit="1" customWidth="1"/>
    <col min="1038" max="1038" width="18.85546875" style="128" bestFit="1" customWidth="1"/>
    <col min="1039" max="1039" width="15.42578125" style="128" bestFit="1" customWidth="1"/>
    <col min="1040" max="1280" width="11.42578125" style="128"/>
    <col min="1281" max="1281" width="0" style="128" hidden="1" customWidth="1"/>
    <col min="1282" max="1282" width="10" style="128" bestFit="1" customWidth="1"/>
    <col min="1283" max="1283" width="0" style="128" hidden="1" customWidth="1"/>
    <col min="1284" max="1284" width="7" style="128" bestFit="1" customWidth="1"/>
    <col min="1285" max="1285" width="35.42578125" style="128" customWidth="1"/>
    <col min="1286" max="1286" width="12.7109375" style="128" customWidth="1"/>
    <col min="1287" max="1287" width="10" style="128" bestFit="1" customWidth="1"/>
    <col min="1288" max="1288" width="10.5703125" style="128" bestFit="1" customWidth="1"/>
    <col min="1289" max="1289" width="13.28515625" style="128" customWidth="1"/>
    <col min="1290" max="1290" width="14.85546875" style="128" bestFit="1" customWidth="1"/>
    <col min="1291" max="1291" width="17" style="128" bestFit="1" customWidth="1"/>
    <col min="1292" max="1292" width="13.28515625" style="128" bestFit="1" customWidth="1"/>
    <col min="1293" max="1293" width="14.140625" style="128" bestFit="1" customWidth="1"/>
    <col min="1294" max="1294" width="18.85546875" style="128" bestFit="1" customWidth="1"/>
    <col min="1295" max="1295" width="15.42578125" style="128" bestFit="1" customWidth="1"/>
    <col min="1296" max="1536" width="11.42578125" style="128"/>
    <col min="1537" max="1537" width="0" style="128" hidden="1" customWidth="1"/>
    <col min="1538" max="1538" width="10" style="128" bestFit="1" customWidth="1"/>
    <col min="1539" max="1539" width="0" style="128" hidden="1" customWidth="1"/>
    <col min="1540" max="1540" width="7" style="128" bestFit="1" customWidth="1"/>
    <col min="1541" max="1541" width="35.42578125" style="128" customWidth="1"/>
    <col min="1542" max="1542" width="12.7109375" style="128" customWidth="1"/>
    <col min="1543" max="1543" width="10" style="128" bestFit="1" customWidth="1"/>
    <col min="1544" max="1544" width="10.5703125" style="128" bestFit="1" customWidth="1"/>
    <col min="1545" max="1545" width="13.28515625" style="128" customWidth="1"/>
    <col min="1546" max="1546" width="14.85546875" style="128" bestFit="1" customWidth="1"/>
    <col min="1547" max="1547" width="17" style="128" bestFit="1" customWidth="1"/>
    <col min="1548" max="1548" width="13.28515625" style="128" bestFit="1" customWidth="1"/>
    <col min="1549" max="1549" width="14.140625" style="128" bestFit="1" customWidth="1"/>
    <col min="1550" max="1550" width="18.85546875" style="128" bestFit="1" customWidth="1"/>
    <col min="1551" max="1551" width="15.42578125" style="128" bestFit="1" customWidth="1"/>
    <col min="1552" max="1792" width="11.42578125" style="128"/>
    <col min="1793" max="1793" width="0" style="128" hidden="1" customWidth="1"/>
    <col min="1794" max="1794" width="10" style="128" bestFit="1" customWidth="1"/>
    <col min="1795" max="1795" width="0" style="128" hidden="1" customWidth="1"/>
    <col min="1796" max="1796" width="7" style="128" bestFit="1" customWidth="1"/>
    <col min="1797" max="1797" width="35.42578125" style="128" customWidth="1"/>
    <col min="1798" max="1798" width="12.7109375" style="128" customWidth="1"/>
    <col min="1799" max="1799" width="10" style="128" bestFit="1" customWidth="1"/>
    <col min="1800" max="1800" width="10.5703125" style="128" bestFit="1" customWidth="1"/>
    <col min="1801" max="1801" width="13.28515625" style="128" customWidth="1"/>
    <col min="1802" max="1802" width="14.85546875" style="128" bestFit="1" customWidth="1"/>
    <col min="1803" max="1803" width="17" style="128" bestFit="1" customWidth="1"/>
    <col min="1804" max="1804" width="13.28515625" style="128" bestFit="1" customWidth="1"/>
    <col min="1805" max="1805" width="14.140625" style="128" bestFit="1" customWidth="1"/>
    <col min="1806" max="1806" width="18.85546875" style="128" bestFit="1" customWidth="1"/>
    <col min="1807" max="1807" width="15.42578125" style="128" bestFit="1" customWidth="1"/>
    <col min="1808" max="2048" width="11.42578125" style="128"/>
    <col min="2049" max="2049" width="0" style="128" hidden="1" customWidth="1"/>
    <col min="2050" max="2050" width="10" style="128" bestFit="1" customWidth="1"/>
    <col min="2051" max="2051" width="0" style="128" hidden="1" customWidth="1"/>
    <col min="2052" max="2052" width="7" style="128" bestFit="1" customWidth="1"/>
    <col min="2053" max="2053" width="35.42578125" style="128" customWidth="1"/>
    <col min="2054" max="2054" width="12.7109375" style="128" customWidth="1"/>
    <col min="2055" max="2055" width="10" style="128" bestFit="1" customWidth="1"/>
    <col min="2056" max="2056" width="10.5703125" style="128" bestFit="1" customWidth="1"/>
    <col min="2057" max="2057" width="13.28515625" style="128" customWidth="1"/>
    <col min="2058" max="2058" width="14.85546875" style="128" bestFit="1" customWidth="1"/>
    <col min="2059" max="2059" width="17" style="128" bestFit="1" customWidth="1"/>
    <col min="2060" max="2060" width="13.28515625" style="128" bestFit="1" customWidth="1"/>
    <col min="2061" max="2061" width="14.140625" style="128" bestFit="1" customWidth="1"/>
    <col min="2062" max="2062" width="18.85546875" style="128" bestFit="1" customWidth="1"/>
    <col min="2063" max="2063" width="15.42578125" style="128" bestFit="1" customWidth="1"/>
    <col min="2064" max="2304" width="11.42578125" style="128"/>
    <col min="2305" max="2305" width="0" style="128" hidden="1" customWidth="1"/>
    <col min="2306" max="2306" width="10" style="128" bestFit="1" customWidth="1"/>
    <col min="2307" max="2307" width="0" style="128" hidden="1" customWidth="1"/>
    <col min="2308" max="2308" width="7" style="128" bestFit="1" customWidth="1"/>
    <col min="2309" max="2309" width="35.42578125" style="128" customWidth="1"/>
    <col min="2310" max="2310" width="12.7109375" style="128" customWidth="1"/>
    <col min="2311" max="2311" width="10" style="128" bestFit="1" customWidth="1"/>
    <col min="2312" max="2312" width="10.5703125" style="128" bestFit="1" customWidth="1"/>
    <col min="2313" max="2313" width="13.28515625" style="128" customWidth="1"/>
    <col min="2314" max="2314" width="14.85546875" style="128" bestFit="1" customWidth="1"/>
    <col min="2315" max="2315" width="17" style="128" bestFit="1" customWidth="1"/>
    <col min="2316" max="2316" width="13.28515625" style="128" bestFit="1" customWidth="1"/>
    <col min="2317" max="2317" width="14.140625" style="128" bestFit="1" customWidth="1"/>
    <col min="2318" max="2318" width="18.85546875" style="128" bestFit="1" customWidth="1"/>
    <col min="2319" max="2319" width="15.42578125" style="128" bestFit="1" customWidth="1"/>
    <col min="2320" max="2560" width="11.42578125" style="128"/>
    <col min="2561" max="2561" width="0" style="128" hidden="1" customWidth="1"/>
    <col min="2562" max="2562" width="10" style="128" bestFit="1" customWidth="1"/>
    <col min="2563" max="2563" width="0" style="128" hidden="1" customWidth="1"/>
    <col min="2564" max="2564" width="7" style="128" bestFit="1" customWidth="1"/>
    <col min="2565" max="2565" width="35.42578125" style="128" customWidth="1"/>
    <col min="2566" max="2566" width="12.7109375" style="128" customWidth="1"/>
    <col min="2567" max="2567" width="10" style="128" bestFit="1" customWidth="1"/>
    <col min="2568" max="2568" width="10.5703125" style="128" bestFit="1" customWidth="1"/>
    <col min="2569" max="2569" width="13.28515625" style="128" customWidth="1"/>
    <col min="2570" max="2570" width="14.85546875" style="128" bestFit="1" customWidth="1"/>
    <col min="2571" max="2571" width="17" style="128" bestFit="1" customWidth="1"/>
    <col min="2572" max="2572" width="13.28515625" style="128" bestFit="1" customWidth="1"/>
    <col min="2573" max="2573" width="14.140625" style="128" bestFit="1" customWidth="1"/>
    <col min="2574" max="2574" width="18.85546875" style="128" bestFit="1" customWidth="1"/>
    <col min="2575" max="2575" width="15.42578125" style="128" bestFit="1" customWidth="1"/>
    <col min="2576" max="2816" width="11.42578125" style="128"/>
    <col min="2817" max="2817" width="0" style="128" hidden="1" customWidth="1"/>
    <col min="2818" max="2818" width="10" style="128" bestFit="1" customWidth="1"/>
    <col min="2819" max="2819" width="0" style="128" hidden="1" customWidth="1"/>
    <col min="2820" max="2820" width="7" style="128" bestFit="1" customWidth="1"/>
    <col min="2821" max="2821" width="35.42578125" style="128" customWidth="1"/>
    <col min="2822" max="2822" width="12.7109375" style="128" customWidth="1"/>
    <col min="2823" max="2823" width="10" style="128" bestFit="1" customWidth="1"/>
    <col min="2824" max="2824" width="10.5703125" style="128" bestFit="1" customWidth="1"/>
    <col min="2825" max="2825" width="13.28515625" style="128" customWidth="1"/>
    <col min="2826" max="2826" width="14.85546875" style="128" bestFit="1" customWidth="1"/>
    <col min="2827" max="2827" width="17" style="128" bestFit="1" customWidth="1"/>
    <col min="2828" max="2828" width="13.28515625" style="128" bestFit="1" customWidth="1"/>
    <col min="2829" max="2829" width="14.140625" style="128" bestFit="1" customWidth="1"/>
    <col min="2830" max="2830" width="18.85546875" style="128" bestFit="1" customWidth="1"/>
    <col min="2831" max="2831" width="15.42578125" style="128" bestFit="1" customWidth="1"/>
    <col min="2832" max="3072" width="11.42578125" style="128"/>
    <col min="3073" max="3073" width="0" style="128" hidden="1" customWidth="1"/>
    <col min="3074" max="3074" width="10" style="128" bestFit="1" customWidth="1"/>
    <col min="3075" max="3075" width="0" style="128" hidden="1" customWidth="1"/>
    <col min="3076" max="3076" width="7" style="128" bestFit="1" customWidth="1"/>
    <col min="3077" max="3077" width="35.42578125" style="128" customWidth="1"/>
    <col min="3078" max="3078" width="12.7109375" style="128" customWidth="1"/>
    <col min="3079" max="3079" width="10" style="128" bestFit="1" customWidth="1"/>
    <col min="3080" max="3080" width="10.5703125" style="128" bestFit="1" customWidth="1"/>
    <col min="3081" max="3081" width="13.28515625" style="128" customWidth="1"/>
    <col min="3082" max="3082" width="14.85546875" style="128" bestFit="1" customWidth="1"/>
    <col min="3083" max="3083" width="17" style="128" bestFit="1" customWidth="1"/>
    <col min="3084" max="3084" width="13.28515625" style="128" bestFit="1" customWidth="1"/>
    <col min="3085" max="3085" width="14.140625" style="128" bestFit="1" customWidth="1"/>
    <col min="3086" max="3086" width="18.85546875" style="128" bestFit="1" customWidth="1"/>
    <col min="3087" max="3087" width="15.42578125" style="128" bestFit="1" customWidth="1"/>
    <col min="3088" max="3328" width="11.42578125" style="128"/>
    <col min="3329" max="3329" width="0" style="128" hidden="1" customWidth="1"/>
    <col min="3330" max="3330" width="10" style="128" bestFit="1" customWidth="1"/>
    <col min="3331" max="3331" width="0" style="128" hidden="1" customWidth="1"/>
    <col min="3332" max="3332" width="7" style="128" bestFit="1" customWidth="1"/>
    <col min="3333" max="3333" width="35.42578125" style="128" customWidth="1"/>
    <col min="3334" max="3334" width="12.7109375" style="128" customWidth="1"/>
    <col min="3335" max="3335" width="10" style="128" bestFit="1" customWidth="1"/>
    <col min="3336" max="3336" width="10.5703125" style="128" bestFit="1" customWidth="1"/>
    <col min="3337" max="3337" width="13.28515625" style="128" customWidth="1"/>
    <col min="3338" max="3338" width="14.85546875" style="128" bestFit="1" customWidth="1"/>
    <col min="3339" max="3339" width="17" style="128" bestFit="1" customWidth="1"/>
    <col min="3340" max="3340" width="13.28515625" style="128" bestFit="1" customWidth="1"/>
    <col min="3341" max="3341" width="14.140625" style="128" bestFit="1" customWidth="1"/>
    <col min="3342" max="3342" width="18.85546875" style="128" bestFit="1" customWidth="1"/>
    <col min="3343" max="3343" width="15.42578125" style="128" bestFit="1" customWidth="1"/>
    <col min="3344" max="3584" width="11.42578125" style="128"/>
    <col min="3585" max="3585" width="0" style="128" hidden="1" customWidth="1"/>
    <col min="3586" max="3586" width="10" style="128" bestFit="1" customWidth="1"/>
    <col min="3587" max="3587" width="0" style="128" hidden="1" customWidth="1"/>
    <col min="3588" max="3588" width="7" style="128" bestFit="1" customWidth="1"/>
    <col min="3589" max="3589" width="35.42578125" style="128" customWidth="1"/>
    <col min="3590" max="3590" width="12.7109375" style="128" customWidth="1"/>
    <col min="3591" max="3591" width="10" style="128" bestFit="1" customWidth="1"/>
    <col min="3592" max="3592" width="10.5703125" style="128" bestFit="1" customWidth="1"/>
    <col min="3593" max="3593" width="13.28515625" style="128" customWidth="1"/>
    <col min="3594" max="3594" width="14.85546875" style="128" bestFit="1" customWidth="1"/>
    <col min="3595" max="3595" width="17" style="128" bestFit="1" customWidth="1"/>
    <col min="3596" max="3596" width="13.28515625" style="128" bestFit="1" customWidth="1"/>
    <col min="3597" max="3597" width="14.140625" style="128" bestFit="1" customWidth="1"/>
    <col min="3598" max="3598" width="18.85546875" style="128" bestFit="1" customWidth="1"/>
    <col min="3599" max="3599" width="15.42578125" style="128" bestFit="1" customWidth="1"/>
    <col min="3600" max="3840" width="11.42578125" style="128"/>
    <col min="3841" max="3841" width="0" style="128" hidden="1" customWidth="1"/>
    <col min="3842" max="3842" width="10" style="128" bestFit="1" customWidth="1"/>
    <col min="3843" max="3843" width="0" style="128" hidden="1" customWidth="1"/>
    <col min="3844" max="3844" width="7" style="128" bestFit="1" customWidth="1"/>
    <col min="3845" max="3845" width="35.42578125" style="128" customWidth="1"/>
    <col min="3846" max="3846" width="12.7109375" style="128" customWidth="1"/>
    <col min="3847" max="3847" width="10" style="128" bestFit="1" customWidth="1"/>
    <col min="3848" max="3848" width="10.5703125" style="128" bestFit="1" customWidth="1"/>
    <col min="3849" max="3849" width="13.28515625" style="128" customWidth="1"/>
    <col min="3850" max="3850" width="14.85546875" style="128" bestFit="1" customWidth="1"/>
    <col min="3851" max="3851" width="17" style="128" bestFit="1" customWidth="1"/>
    <col min="3852" max="3852" width="13.28515625" style="128" bestFit="1" customWidth="1"/>
    <col min="3853" max="3853" width="14.140625" style="128" bestFit="1" customWidth="1"/>
    <col min="3854" max="3854" width="18.85546875" style="128" bestFit="1" customWidth="1"/>
    <col min="3855" max="3855" width="15.42578125" style="128" bestFit="1" customWidth="1"/>
    <col min="3856" max="4096" width="11.42578125" style="128"/>
    <col min="4097" max="4097" width="0" style="128" hidden="1" customWidth="1"/>
    <col min="4098" max="4098" width="10" style="128" bestFit="1" customWidth="1"/>
    <col min="4099" max="4099" width="0" style="128" hidden="1" customWidth="1"/>
    <col min="4100" max="4100" width="7" style="128" bestFit="1" customWidth="1"/>
    <col min="4101" max="4101" width="35.42578125" style="128" customWidth="1"/>
    <col min="4102" max="4102" width="12.7109375" style="128" customWidth="1"/>
    <col min="4103" max="4103" width="10" style="128" bestFit="1" customWidth="1"/>
    <col min="4104" max="4104" width="10.5703125" style="128" bestFit="1" customWidth="1"/>
    <col min="4105" max="4105" width="13.28515625" style="128" customWidth="1"/>
    <col min="4106" max="4106" width="14.85546875" style="128" bestFit="1" customWidth="1"/>
    <col min="4107" max="4107" width="17" style="128" bestFit="1" customWidth="1"/>
    <col min="4108" max="4108" width="13.28515625" style="128" bestFit="1" customWidth="1"/>
    <col min="4109" max="4109" width="14.140625" style="128" bestFit="1" customWidth="1"/>
    <col min="4110" max="4110" width="18.85546875" style="128" bestFit="1" customWidth="1"/>
    <col min="4111" max="4111" width="15.42578125" style="128" bestFit="1" customWidth="1"/>
    <col min="4112" max="4352" width="11.42578125" style="128"/>
    <col min="4353" max="4353" width="0" style="128" hidden="1" customWidth="1"/>
    <col min="4354" max="4354" width="10" style="128" bestFit="1" customWidth="1"/>
    <col min="4355" max="4355" width="0" style="128" hidden="1" customWidth="1"/>
    <col min="4356" max="4356" width="7" style="128" bestFit="1" customWidth="1"/>
    <col min="4357" max="4357" width="35.42578125" style="128" customWidth="1"/>
    <col min="4358" max="4358" width="12.7109375" style="128" customWidth="1"/>
    <col min="4359" max="4359" width="10" style="128" bestFit="1" customWidth="1"/>
    <col min="4360" max="4360" width="10.5703125" style="128" bestFit="1" customWidth="1"/>
    <col min="4361" max="4361" width="13.28515625" style="128" customWidth="1"/>
    <col min="4362" max="4362" width="14.85546875" style="128" bestFit="1" customWidth="1"/>
    <col min="4363" max="4363" width="17" style="128" bestFit="1" customWidth="1"/>
    <col min="4364" max="4364" width="13.28515625" style="128" bestFit="1" customWidth="1"/>
    <col min="4365" max="4365" width="14.140625" style="128" bestFit="1" customWidth="1"/>
    <col min="4366" max="4366" width="18.85546875" style="128" bestFit="1" customWidth="1"/>
    <col min="4367" max="4367" width="15.42578125" style="128" bestFit="1" customWidth="1"/>
    <col min="4368" max="4608" width="11.42578125" style="128"/>
    <col min="4609" max="4609" width="0" style="128" hidden="1" customWidth="1"/>
    <col min="4610" max="4610" width="10" style="128" bestFit="1" customWidth="1"/>
    <col min="4611" max="4611" width="0" style="128" hidden="1" customWidth="1"/>
    <col min="4612" max="4612" width="7" style="128" bestFit="1" customWidth="1"/>
    <col min="4613" max="4613" width="35.42578125" style="128" customWidth="1"/>
    <col min="4614" max="4614" width="12.7109375" style="128" customWidth="1"/>
    <col min="4615" max="4615" width="10" style="128" bestFit="1" customWidth="1"/>
    <col min="4616" max="4616" width="10.5703125" style="128" bestFit="1" customWidth="1"/>
    <col min="4617" max="4617" width="13.28515625" style="128" customWidth="1"/>
    <col min="4618" max="4618" width="14.85546875" style="128" bestFit="1" customWidth="1"/>
    <col min="4619" max="4619" width="17" style="128" bestFit="1" customWidth="1"/>
    <col min="4620" max="4620" width="13.28515625" style="128" bestFit="1" customWidth="1"/>
    <col min="4621" max="4621" width="14.140625" style="128" bestFit="1" customWidth="1"/>
    <col min="4622" max="4622" width="18.85546875" style="128" bestFit="1" customWidth="1"/>
    <col min="4623" max="4623" width="15.42578125" style="128" bestFit="1" customWidth="1"/>
    <col min="4624" max="4864" width="11.42578125" style="128"/>
    <col min="4865" max="4865" width="0" style="128" hidden="1" customWidth="1"/>
    <col min="4866" max="4866" width="10" style="128" bestFit="1" customWidth="1"/>
    <col min="4867" max="4867" width="0" style="128" hidden="1" customWidth="1"/>
    <col min="4868" max="4868" width="7" style="128" bestFit="1" customWidth="1"/>
    <col min="4869" max="4869" width="35.42578125" style="128" customWidth="1"/>
    <col min="4870" max="4870" width="12.7109375" style="128" customWidth="1"/>
    <col min="4871" max="4871" width="10" style="128" bestFit="1" customWidth="1"/>
    <col min="4872" max="4872" width="10.5703125" style="128" bestFit="1" customWidth="1"/>
    <col min="4873" max="4873" width="13.28515625" style="128" customWidth="1"/>
    <col min="4874" max="4874" width="14.85546875" style="128" bestFit="1" customWidth="1"/>
    <col min="4875" max="4875" width="17" style="128" bestFit="1" customWidth="1"/>
    <col min="4876" max="4876" width="13.28515625" style="128" bestFit="1" customWidth="1"/>
    <col min="4877" max="4877" width="14.140625" style="128" bestFit="1" customWidth="1"/>
    <col min="4878" max="4878" width="18.85546875" style="128" bestFit="1" customWidth="1"/>
    <col min="4879" max="4879" width="15.42578125" style="128" bestFit="1" customWidth="1"/>
    <col min="4880" max="5120" width="11.42578125" style="128"/>
    <col min="5121" max="5121" width="0" style="128" hidden="1" customWidth="1"/>
    <col min="5122" max="5122" width="10" style="128" bestFit="1" customWidth="1"/>
    <col min="5123" max="5123" width="0" style="128" hidden="1" customWidth="1"/>
    <col min="5124" max="5124" width="7" style="128" bestFit="1" customWidth="1"/>
    <col min="5125" max="5125" width="35.42578125" style="128" customWidth="1"/>
    <col min="5126" max="5126" width="12.7109375" style="128" customWidth="1"/>
    <col min="5127" max="5127" width="10" style="128" bestFit="1" customWidth="1"/>
    <col min="5128" max="5128" width="10.5703125" style="128" bestFit="1" customWidth="1"/>
    <col min="5129" max="5129" width="13.28515625" style="128" customWidth="1"/>
    <col min="5130" max="5130" width="14.85546875" style="128" bestFit="1" customWidth="1"/>
    <col min="5131" max="5131" width="17" style="128" bestFit="1" customWidth="1"/>
    <col min="5132" max="5132" width="13.28515625" style="128" bestFit="1" customWidth="1"/>
    <col min="5133" max="5133" width="14.140625" style="128" bestFit="1" customWidth="1"/>
    <col min="5134" max="5134" width="18.85546875" style="128" bestFit="1" customWidth="1"/>
    <col min="5135" max="5135" width="15.42578125" style="128" bestFit="1" customWidth="1"/>
    <col min="5136" max="5376" width="11.42578125" style="128"/>
    <col min="5377" max="5377" width="0" style="128" hidden="1" customWidth="1"/>
    <col min="5378" max="5378" width="10" style="128" bestFit="1" customWidth="1"/>
    <col min="5379" max="5379" width="0" style="128" hidden="1" customWidth="1"/>
    <col min="5380" max="5380" width="7" style="128" bestFit="1" customWidth="1"/>
    <col min="5381" max="5381" width="35.42578125" style="128" customWidth="1"/>
    <col min="5382" max="5382" width="12.7109375" style="128" customWidth="1"/>
    <col min="5383" max="5383" width="10" style="128" bestFit="1" customWidth="1"/>
    <col min="5384" max="5384" width="10.5703125" style="128" bestFit="1" customWidth="1"/>
    <col min="5385" max="5385" width="13.28515625" style="128" customWidth="1"/>
    <col min="5386" max="5386" width="14.85546875" style="128" bestFit="1" customWidth="1"/>
    <col min="5387" max="5387" width="17" style="128" bestFit="1" customWidth="1"/>
    <col min="5388" max="5388" width="13.28515625" style="128" bestFit="1" customWidth="1"/>
    <col min="5389" max="5389" width="14.140625" style="128" bestFit="1" customWidth="1"/>
    <col min="5390" max="5390" width="18.85546875" style="128" bestFit="1" customWidth="1"/>
    <col min="5391" max="5391" width="15.42578125" style="128" bestFit="1" customWidth="1"/>
    <col min="5392" max="5632" width="11.42578125" style="128"/>
    <col min="5633" max="5633" width="0" style="128" hidden="1" customWidth="1"/>
    <col min="5634" max="5634" width="10" style="128" bestFit="1" customWidth="1"/>
    <col min="5635" max="5635" width="0" style="128" hidden="1" customWidth="1"/>
    <col min="5636" max="5636" width="7" style="128" bestFit="1" customWidth="1"/>
    <col min="5637" max="5637" width="35.42578125" style="128" customWidth="1"/>
    <col min="5638" max="5638" width="12.7109375" style="128" customWidth="1"/>
    <col min="5639" max="5639" width="10" style="128" bestFit="1" customWidth="1"/>
    <col min="5640" max="5640" width="10.5703125" style="128" bestFit="1" customWidth="1"/>
    <col min="5641" max="5641" width="13.28515625" style="128" customWidth="1"/>
    <col min="5642" max="5642" width="14.85546875" style="128" bestFit="1" customWidth="1"/>
    <col min="5643" max="5643" width="17" style="128" bestFit="1" customWidth="1"/>
    <col min="5644" max="5644" width="13.28515625" style="128" bestFit="1" customWidth="1"/>
    <col min="5645" max="5645" width="14.140625" style="128" bestFit="1" customWidth="1"/>
    <col min="5646" max="5646" width="18.85546875" style="128" bestFit="1" customWidth="1"/>
    <col min="5647" max="5647" width="15.42578125" style="128" bestFit="1" customWidth="1"/>
    <col min="5648" max="5888" width="11.42578125" style="128"/>
    <col min="5889" max="5889" width="0" style="128" hidden="1" customWidth="1"/>
    <col min="5890" max="5890" width="10" style="128" bestFit="1" customWidth="1"/>
    <col min="5891" max="5891" width="0" style="128" hidden="1" customWidth="1"/>
    <col min="5892" max="5892" width="7" style="128" bestFit="1" customWidth="1"/>
    <col min="5893" max="5893" width="35.42578125" style="128" customWidth="1"/>
    <col min="5894" max="5894" width="12.7109375" style="128" customWidth="1"/>
    <col min="5895" max="5895" width="10" style="128" bestFit="1" customWidth="1"/>
    <col min="5896" max="5896" width="10.5703125" style="128" bestFit="1" customWidth="1"/>
    <col min="5897" max="5897" width="13.28515625" style="128" customWidth="1"/>
    <col min="5898" max="5898" width="14.85546875" style="128" bestFit="1" customWidth="1"/>
    <col min="5899" max="5899" width="17" style="128" bestFit="1" customWidth="1"/>
    <col min="5900" max="5900" width="13.28515625" style="128" bestFit="1" customWidth="1"/>
    <col min="5901" max="5901" width="14.140625" style="128" bestFit="1" customWidth="1"/>
    <col min="5902" max="5902" width="18.85546875" style="128" bestFit="1" customWidth="1"/>
    <col min="5903" max="5903" width="15.42578125" style="128" bestFit="1" customWidth="1"/>
    <col min="5904" max="6144" width="11.42578125" style="128"/>
    <col min="6145" max="6145" width="0" style="128" hidden="1" customWidth="1"/>
    <col min="6146" max="6146" width="10" style="128" bestFit="1" customWidth="1"/>
    <col min="6147" max="6147" width="0" style="128" hidden="1" customWidth="1"/>
    <col min="6148" max="6148" width="7" style="128" bestFit="1" customWidth="1"/>
    <col min="6149" max="6149" width="35.42578125" style="128" customWidth="1"/>
    <col min="6150" max="6150" width="12.7109375" style="128" customWidth="1"/>
    <col min="6151" max="6151" width="10" style="128" bestFit="1" customWidth="1"/>
    <col min="6152" max="6152" width="10.5703125" style="128" bestFit="1" customWidth="1"/>
    <col min="6153" max="6153" width="13.28515625" style="128" customWidth="1"/>
    <col min="6154" max="6154" width="14.85546875" style="128" bestFit="1" customWidth="1"/>
    <col min="6155" max="6155" width="17" style="128" bestFit="1" customWidth="1"/>
    <col min="6156" max="6156" width="13.28515625" style="128" bestFit="1" customWidth="1"/>
    <col min="6157" max="6157" width="14.140625" style="128" bestFit="1" customWidth="1"/>
    <col min="6158" max="6158" width="18.85546875" style="128" bestFit="1" customWidth="1"/>
    <col min="6159" max="6159" width="15.42578125" style="128" bestFit="1" customWidth="1"/>
    <col min="6160" max="6400" width="11.42578125" style="128"/>
    <col min="6401" max="6401" width="0" style="128" hidden="1" customWidth="1"/>
    <col min="6402" max="6402" width="10" style="128" bestFit="1" customWidth="1"/>
    <col min="6403" max="6403" width="0" style="128" hidden="1" customWidth="1"/>
    <col min="6404" max="6404" width="7" style="128" bestFit="1" customWidth="1"/>
    <col min="6405" max="6405" width="35.42578125" style="128" customWidth="1"/>
    <col min="6406" max="6406" width="12.7109375" style="128" customWidth="1"/>
    <col min="6407" max="6407" width="10" style="128" bestFit="1" customWidth="1"/>
    <col min="6408" max="6408" width="10.5703125" style="128" bestFit="1" customWidth="1"/>
    <col min="6409" max="6409" width="13.28515625" style="128" customWidth="1"/>
    <col min="6410" max="6410" width="14.85546875" style="128" bestFit="1" customWidth="1"/>
    <col min="6411" max="6411" width="17" style="128" bestFit="1" customWidth="1"/>
    <col min="6412" max="6412" width="13.28515625" style="128" bestFit="1" customWidth="1"/>
    <col min="6413" max="6413" width="14.140625" style="128" bestFit="1" customWidth="1"/>
    <col min="6414" max="6414" width="18.85546875" style="128" bestFit="1" customWidth="1"/>
    <col min="6415" max="6415" width="15.42578125" style="128" bestFit="1" customWidth="1"/>
    <col min="6416" max="6656" width="11.42578125" style="128"/>
    <col min="6657" max="6657" width="0" style="128" hidden="1" customWidth="1"/>
    <col min="6658" max="6658" width="10" style="128" bestFit="1" customWidth="1"/>
    <col min="6659" max="6659" width="0" style="128" hidden="1" customWidth="1"/>
    <col min="6660" max="6660" width="7" style="128" bestFit="1" customWidth="1"/>
    <col min="6661" max="6661" width="35.42578125" style="128" customWidth="1"/>
    <col min="6662" max="6662" width="12.7109375" style="128" customWidth="1"/>
    <col min="6663" max="6663" width="10" style="128" bestFit="1" customWidth="1"/>
    <col min="6664" max="6664" width="10.5703125" style="128" bestFit="1" customWidth="1"/>
    <col min="6665" max="6665" width="13.28515625" style="128" customWidth="1"/>
    <col min="6666" max="6666" width="14.85546875" style="128" bestFit="1" customWidth="1"/>
    <col min="6667" max="6667" width="17" style="128" bestFit="1" customWidth="1"/>
    <col min="6668" max="6668" width="13.28515625" style="128" bestFit="1" customWidth="1"/>
    <col min="6669" max="6669" width="14.140625" style="128" bestFit="1" customWidth="1"/>
    <col min="6670" max="6670" width="18.85546875" style="128" bestFit="1" customWidth="1"/>
    <col min="6671" max="6671" width="15.42578125" style="128" bestFit="1" customWidth="1"/>
    <col min="6672" max="6912" width="11.42578125" style="128"/>
    <col min="6913" max="6913" width="0" style="128" hidden="1" customWidth="1"/>
    <col min="6914" max="6914" width="10" style="128" bestFit="1" customWidth="1"/>
    <col min="6915" max="6915" width="0" style="128" hidden="1" customWidth="1"/>
    <col min="6916" max="6916" width="7" style="128" bestFit="1" customWidth="1"/>
    <col min="6917" max="6917" width="35.42578125" style="128" customWidth="1"/>
    <col min="6918" max="6918" width="12.7109375" style="128" customWidth="1"/>
    <col min="6919" max="6919" width="10" style="128" bestFit="1" customWidth="1"/>
    <col min="6920" max="6920" width="10.5703125" style="128" bestFit="1" customWidth="1"/>
    <col min="6921" max="6921" width="13.28515625" style="128" customWidth="1"/>
    <col min="6922" max="6922" width="14.85546875" style="128" bestFit="1" customWidth="1"/>
    <col min="6923" max="6923" width="17" style="128" bestFit="1" customWidth="1"/>
    <col min="6924" max="6924" width="13.28515625" style="128" bestFit="1" customWidth="1"/>
    <col min="6925" max="6925" width="14.140625" style="128" bestFit="1" customWidth="1"/>
    <col min="6926" max="6926" width="18.85546875" style="128" bestFit="1" customWidth="1"/>
    <col min="6927" max="6927" width="15.42578125" style="128" bestFit="1" customWidth="1"/>
    <col min="6928" max="7168" width="11.42578125" style="128"/>
    <col min="7169" max="7169" width="0" style="128" hidden="1" customWidth="1"/>
    <col min="7170" max="7170" width="10" style="128" bestFit="1" customWidth="1"/>
    <col min="7171" max="7171" width="0" style="128" hidden="1" customWidth="1"/>
    <col min="7172" max="7172" width="7" style="128" bestFit="1" customWidth="1"/>
    <col min="7173" max="7173" width="35.42578125" style="128" customWidth="1"/>
    <col min="7174" max="7174" width="12.7109375" style="128" customWidth="1"/>
    <col min="7175" max="7175" width="10" style="128" bestFit="1" customWidth="1"/>
    <col min="7176" max="7176" width="10.5703125" style="128" bestFit="1" customWidth="1"/>
    <col min="7177" max="7177" width="13.28515625" style="128" customWidth="1"/>
    <col min="7178" max="7178" width="14.85546875" style="128" bestFit="1" customWidth="1"/>
    <col min="7179" max="7179" width="17" style="128" bestFit="1" customWidth="1"/>
    <col min="7180" max="7180" width="13.28515625" style="128" bestFit="1" customWidth="1"/>
    <col min="7181" max="7181" width="14.140625" style="128" bestFit="1" customWidth="1"/>
    <col min="7182" max="7182" width="18.85546875" style="128" bestFit="1" customWidth="1"/>
    <col min="7183" max="7183" width="15.42578125" style="128" bestFit="1" customWidth="1"/>
    <col min="7184" max="7424" width="11.42578125" style="128"/>
    <col min="7425" max="7425" width="0" style="128" hidden="1" customWidth="1"/>
    <col min="7426" max="7426" width="10" style="128" bestFit="1" customWidth="1"/>
    <col min="7427" max="7427" width="0" style="128" hidden="1" customWidth="1"/>
    <col min="7428" max="7428" width="7" style="128" bestFit="1" customWidth="1"/>
    <col min="7429" max="7429" width="35.42578125" style="128" customWidth="1"/>
    <col min="7430" max="7430" width="12.7109375" style="128" customWidth="1"/>
    <col min="7431" max="7431" width="10" style="128" bestFit="1" customWidth="1"/>
    <col min="7432" max="7432" width="10.5703125" style="128" bestFit="1" customWidth="1"/>
    <col min="7433" max="7433" width="13.28515625" style="128" customWidth="1"/>
    <col min="7434" max="7434" width="14.85546875" style="128" bestFit="1" customWidth="1"/>
    <col min="7435" max="7435" width="17" style="128" bestFit="1" customWidth="1"/>
    <col min="7436" max="7436" width="13.28515625" style="128" bestFit="1" customWidth="1"/>
    <col min="7437" max="7437" width="14.140625" style="128" bestFit="1" customWidth="1"/>
    <col min="7438" max="7438" width="18.85546875" style="128" bestFit="1" customWidth="1"/>
    <col min="7439" max="7439" width="15.42578125" style="128" bestFit="1" customWidth="1"/>
    <col min="7440" max="7680" width="11.42578125" style="128"/>
    <col min="7681" max="7681" width="0" style="128" hidden="1" customWidth="1"/>
    <col min="7682" max="7682" width="10" style="128" bestFit="1" customWidth="1"/>
    <col min="7683" max="7683" width="0" style="128" hidden="1" customWidth="1"/>
    <col min="7684" max="7684" width="7" style="128" bestFit="1" customWidth="1"/>
    <col min="7685" max="7685" width="35.42578125" style="128" customWidth="1"/>
    <col min="7686" max="7686" width="12.7109375" style="128" customWidth="1"/>
    <col min="7687" max="7687" width="10" style="128" bestFit="1" customWidth="1"/>
    <col min="7688" max="7688" width="10.5703125" style="128" bestFit="1" customWidth="1"/>
    <col min="7689" max="7689" width="13.28515625" style="128" customWidth="1"/>
    <col min="7690" max="7690" width="14.85546875" style="128" bestFit="1" customWidth="1"/>
    <col min="7691" max="7691" width="17" style="128" bestFit="1" customWidth="1"/>
    <col min="7692" max="7692" width="13.28515625" style="128" bestFit="1" customWidth="1"/>
    <col min="7693" max="7693" width="14.140625" style="128" bestFit="1" customWidth="1"/>
    <col min="7694" max="7694" width="18.85546875" style="128" bestFit="1" customWidth="1"/>
    <col min="7695" max="7695" width="15.42578125" style="128" bestFit="1" customWidth="1"/>
    <col min="7696" max="7936" width="11.42578125" style="128"/>
    <col min="7937" max="7937" width="0" style="128" hidden="1" customWidth="1"/>
    <col min="7938" max="7938" width="10" style="128" bestFit="1" customWidth="1"/>
    <col min="7939" max="7939" width="0" style="128" hidden="1" customWidth="1"/>
    <col min="7940" max="7940" width="7" style="128" bestFit="1" customWidth="1"/>
    <col min="7941" max="7941" width="35.42578125" style="128" customWidth="1"/>
    <col min="7942" max="7942" width="12.7109375" style="128" customWidth="1"/>
    <col min="7943" max="7943" width="10" style="128" bestFit="1" customWidth="1"/>
    <col min="7944" max="7944" width="10.5703125" style="128" bestFit="1" customWidth="1"/>
    <col min="7945" max="7945" width="13.28515625" style="128" customWidth="1"/>
    <col min="7946" max="7946" width="14.85546875" style="128" bestFit="1" customWidth="1"/>
    <col min="7947" max="7947" width="17" style="128" bestFit="1" customWidth="1"/>
    <col min="7948" max="7948" width="13.28515625" style="128" bestFit="1" customWidth="1"/>
    <col min="7949" max="7949" width="14.140625" style="128" bestFit="1" customWidth="1"/>
    <col min="7950" max="7950" width="18.85546875" style="128" bestFit="1" customWidth="1"/>
    <col min="7951" max="7951" width="15.42578125" style="128" bestFit="1" customWidth="1"/>
    <col min="7952" max="8192" width="11.42578125" style="128"/>
    <col min="8193" max="8193" width="0" style="128" hidden="1" customWidth="1"/>
    <col min="8194" max="8194" width="10" style="128" bestFit="1" customWidth="1"/>
    <col min="8195" max="8195" width="0" style="128" hidden="1" customWidth="1"/>
    <col min="8196" max="8196" width="7" style="128" bestFit="1" customWidth="1"/>
    <col min="8197" max="8197" width="35.42578125" style="128" customWidth="1"/>
    <col min="8198" max="8198" width="12.7109375" style="128" customWidth="1"/>
    <col min="8199" max="8199" width="10" style="128" bestFit="1" customWidth="1"/>
    <col min="8200" max="8200" width="10.5703125" style="128" bestFit="1" customWidth="1"/>
    <col min="8201" max="8201" width="13.28515625" style="128" customWidth="1"/>
    <col min="8202" max="8202" width="14.85546875" style="128" bestFit="1" customWidth="1"/>
    <col min="8203" max="8203" width="17" style="128" bestFit="1" customWidth="1"/>
    <col min="8204" max="8204" width="13.28515625" style="128" bestFit="1" customWidth="1"/>
    <col min="8205" max="8205" width="14.140625" style="128" bestFit="1" customWidth="1"/>
    <col min="8206" max="8206" width="18.85546875" style="128" bestFit="1" customWidth="1"/>
    <col min="8207" max="8207" width="15.42578125" style="128" bestFit="1" customWidth="1"/>
    <col min="8208" max="8448" width="11.42578125" style="128"/>
    <col min="8449" max="8449" width="0" style="128" hidden="1" customWidth="1"/>
    <col min="8450" max="8450" width="10" style="128" bestFit="1" customWidth="1"/>
    <col min="8451" max="8451" width="0" style="128" hidden="1" customWidth="1"/>
    <col min="8452" max="8452" width="7" style="128" bestFit="1" customWidth="1"/>
    <col min="8453" max="8453" width="35.42578125" style="128" customWidth="1"/>
    <col min="8454" max="8454" width="12.7109375" style="128" customWidth="1"/>
    <col min="8455" max="8455" width="10" style="128" bestFit="1" customWidth="1"/>
    <col min="8456" max="8456" width="10.5703125" style="128" bestFit="1" customWidth="1"/>
    <col min="8457" max="8457" width="13.28515625" style="128" customWidth="1"/>
    <col min="8458" max="8458" width="14.85546875" style="128" bestFit="1" customWidth="1"/>
    <col min="8459" max="8459" width="17" style="128" bestFit="1" customWidth="1"/>
    <col min="8460" max="8460" width="13.28515625" style="128" bestFit="1" customWidth="1"/>
    <col min="8461" max="8461" width="14.140625" style="128" bestFit="1" customWidth="1"/>
    <col min="8462" max="8462" width="18.85546875" style="128" bestFit="1" customWidth="1"/>
    <col min="8463" max="8463" width="15.42578125" style="128" bestFit="1" customWidth="1"/>
    <col min="8464" max="8704" width="11.42578125" style="128"/>
    <col min="8705" max="8705" width="0" style="128" hidden="1" customWidth="1"/>
    <col min="8706" max="8706" width="10" style="128" bestFit="1" customWidth="1"/>
    <col min="8707" max="8707" width="0" style="128" hidden="1" customWidth="1"/>
    <col min="8708" max="8708" width="7" style="128" bestFit="1" customWidth="1"/>
    <col min="8709" max="8709" width="35.42578125" style="128" customWidth="1"/>
    <col min="8710" max="8710" width="12.7109375" style="128" customWidth="1"/>
    <col min="8711" max="8711" width="10" style="128" bestFit="1" customWidth="1"/>
    <col min="8712" max="8712" width="10.5703125" style="128" bestFit="1" customWidth="1"/>
    <col min="8713" max="8713" width="13.28515625" style="128" customWidth="1"/>
    <col min="8714" max="8714" width="14.85546875" style="128" bestFit="1" customWidth="1"/>
    <col min="8715" max="8715" width="17" style="128" bestFit="1" customWidth="1"/>
    <col min="8716" max="8716" width="13.28515625" style="128" bestFit="1" customWidth="1"/>
    <col min="8717" max="8717" width="14.140625" style="128" bestFit="1" customWidth="1"/>
    <col min="8718" max="8718" width="18.85546875" style="128" bestFit="1" customWidth="1"/>
    <col min="8719" max="8719" width="15.42578125" style="128" bestFit="1" customWidth="1"/>
    <col min="8720" max="8960" width="11.42578125" style="128"/>
    <col min="8961" max="8961" width="0" style="128" hidden="1" customWidth="1"/>
    <col min="8962" max="8962" width="10" style="128" bestFit="1" customWidth="1"/>
    <col min="8963" max="8963" width="0" style="128" hidden="1" customWidth="1"/>
    <col min="8964" max="8964" width="7" style="128" bestFit="1" customWidth="1"/>
    <col min="8965" max="8965" width="35.42578125" style="128" customWidth="1"/>
    <col min="8966" max="8966" width="12.7109375" style="128" customWidth="1"/>
    <col min="8967" max="8967" width="10" style="128" bestFit="1" customWidth="1"/>
    <col min="8968" max="8968" width="10.5703125" style="128" bestFit="1" customWidth="1"/>
    <col min="8969" max="8969" width="13.28515625" style="128" customWidth="1"/>
    <col min="8970" max="8970" width="14.85546875" style="128" bestFit="1" customWidth="1"/>
    <col min="8971" max="8971" width="17" style="128" bestFit="1" customWidth="1"/>
    <col min="8972" max="8972" width="13.28515625" style="128" bestFit="1" customWidth="1"/>
    <col min="8973" max="8973" width="14.140625" style="128" bestFit="1" customWidth="1"/>
    <col min="8974" max="8974" width="18.85546875" style="128" bestFit="1" customWidth="1"/>
    <col min="8975" max="8975" width="15.42578125" style="128" bestFit="1" customWidth="1"/>
    <col min="8976" max="9216" width="11.42578125" style="128"/>
    <col min="9217" max="9217" width="0" style="128" hidden="1" customWidth="1"/>
    <col min="9218" max="9218" width="10" style="128" bestFit="1" customWidth="1"/>
    <col min="9219" max="9219" width="0" style="128" hidden="1" customWidth="1"/>
    <col min="9220" max="9220" width="7" style="128" bestFit="1" customWidth="1"/>
    <col min="9221" max="9221" width="35.42578125" style="128" customWidth="1"/>
    <col min="9222" max="9222" width="12.7109375" style="128" customWidth="1"/>
    <col min="9223" max="9223" width="10" style="128" bestFit="1" customWidth="1"/>
    <col min="9224" max="9224" width="10.5703125" style="128" bestFit="1" customWidth="1"/>
    <col min="9225" max="9225" width="13.28515625" style="128" customWidth="1"/>
    <col min="9226" max="9226" width="14.85546875" style="128" bestFit="1" customWidth="1"/>
    <col min="9227" max="9227" width="17" style="128" bestFit="1" customWidth="1"/>
    <col min="9228" max="9228" width="13.28515625" style="128" bestFit="1" customWidth="1"/>
    <col min="9229" max="9229" width="14.140625" style="128" bestFit="1" customWidth="1"/>
    <col min="9230" max="9230" width="18.85546875" style="128" bestFit="1" customWidth="1"/>
    <col min="9231" max="9231" width="15.42578125" style="128" bestFit="1" customWidth="1"/>
    <col min="9232" max="9472" width="11.42578125" style="128"/>
    <col min="9473" max="9473" width="0" style="128" hidden="1" customWidth="1"/>
    <col min="9474" max="9474" width="10" style="128" bestFit="1" customWidth="1"/>
    <col min="9475" max="9475" width="0" style="128" hidden="1" customWidth="1"/>
    <col min="9476" max="9476" width="7" style="128" bestFit="1" customWidth="1"/>
    <col min="9477" max="9477" width="35.42578125" style="128" customWidth="1"/>
    <col min="9478" max="9478" width="12.7109375" style="128" customWidth="1"/>
    <col min="9479" max="9479" width="10" style="128" bestFit="1" customWidth="1"/>
    <col min="9480" max="9480" width="10.5703125" style="128" bestFit="1" customWidth="1"/>
    <col min="9481" max="9481" width="13.28515625" style="128" customWidth="1"/>
    <col min="9482" max="9482" width="14.85546875" style="128" bestFit="1" customWidth="1"/>
    <col min="9483" max="9483" width="17" style="128" bestFit="1" customWidth="1"/>
    <col min="9484" max="9484" width="13.28515625" style="128" bestFit="1" customWidth="1"/>
    <col min="9485" max="9485" width="14.140625" style="128" bestFit="1" customWidth="1"/>
    <col min="9486" max="9486" width="18.85546875" style="128" bestFit="1" customWidth="1"/>
    <col min="9487" max="9487" width="15.42578125" style="128" bestFit="1" customWidth="1"/>
    <col min="9488" max="9728" width="11.42578125" style="128"/>
    <col min="9729" max="9729" width="0" style="128" hidden="1" customWidth="1"/>
    <col min="9730" max="9730" width="10" style="128" bestFit="1" customWidth="1"/>
    <col min="9731" max="9731" width="0" style="128" hidden="1" customWidth="1"/>
    <col min="9732" max="9732" width="7" style="128" bestFit="1" customWidth="1"/>
    <col min="9733" max="9733" width="35.42578125" style="128" customWidth="1"/>
    <col min="9734" max="9734" width="12.7109375" style="128" customWidth="1"/>
    <col min="9735" max="9735" width="10" style="128" bestFit="1" customWidth="1"/>
    <col min="9736" max="9736" width="10.5703125" style="128" bestFit="1" customWidth="1"/>
    <col min="9737" max="9737" width="13.28515625" style="128" customWidth="1"/>
    <col min="9738" max="9738" width="14.85546875" style="128" bestFit="1" customWidth="1"/>
    <col min="9739" max="9739" width="17" style="128" bestFit="1" customWidth="1"/>
    <col min="9740" max="9740" width="13.28515625" style="128" bestFit="1" customWidth="1"/>
    <col min="9741" max="9741" width="14.140625" style="128" bestFit="1" customWidth="1"/>
    <col min="9742" max="9742" width="18.85546875" style="128" bestFit="1" customWidth="1"/>
    <col min="9743" max="9743" width="15.42578125" style="128" bestFit="1" customWidth="1"/>
    <col min="9744" max="9984" width="11.42578125" style="128"/>
    <col min="9985" max="9985" width="0" style="128" hidden="1" customWidth="1"/>
    <col min="9986" max="9986" width="10" style="128" bestFit="1" customWidth="1"/>
    <col min="9987" max="9987" width="0" style="128" hidden="1" customWidth="1"/>
    <col min="9988" max="9988" width="7" style="128" bestFit="1" customWidth="1"/>
    <col min="9989" max="9989" width="35.42578125" style="128" customWidth="1"/>
    <col min="9990" max="9990" width="12.7109375" style="128" customWidth="1"/>
    <col min="9991" max="9991" width="10" style="128" bestFit="1" customWidth="1"/>
    <col min="9992" max="9992" width="10.5703125" style="128" bestFit="1" customWidth="1"/>
    <col min="9993" max="9993" width="13.28515625" style="128" customWidth="1"/>
    <col min="9994" max="9994" width="14.85546875" style="128" bestFit="1" customWidth="1"/>
    <col min="9995" max="9995" width="17" style="128" bestFit="1" customWidth="1"/>
    <col min="9996" max="9996" width="13.28515625" style="128" bestFit="1" customWidth="1"/>
    <col min="9997" max="9997" width="14.140625" style="128" bestFit="1" customWidth="1"/>
    <col min="9998" max="9998" width="18.85546875" style="128" bestFit="1" customWidth="1"/>
    <col min="9999" max="9999" width="15.42578125" style="128" bestFit="1" customWidth="1"/>
    <col min="10000" max="10240" width="11.42578125" style="128"/>
    <col min="10241" max="10241" width="0" style="128" hidden="1" customWidth="1"/>
    <col min="10242" max="10242" width="10" style="128" bestFit="1" customWidth="1"/>
    <col min="10243" max="10243" width="0" style="128" hidden="1" customWidth="1"/>
    <col min="10244" max="10244" width="7" style="128" bestFit="1" customWidth="1"/>
    <col min="10245" max="10245" width="35.42578125" style="128" customWidth="1"/>
    <col min="10246" max="10246" width="12.7109375" style="128" customWidth="1"/>
    <col min="10247" max="10247" width="10" style="128" bestFit="1" customWidth="1"/>
    <col min="10248" max="10248" width="10.5703125" style="128" bestFit="1" customWidth="1"/>
    <col min="10249" max="10249" width="13.28515625" style="128" customWidth="1"/>
    <col min="10250" max="10250" width="14.85546875" style="128" bestFit="1" customWidth="1"/>
    <col min="10251" max="10251" width="17" style="128" bestFit="1" customWidth="1"/>
    <col min="10252" max="10252" width="13.28515625" style="128" bestFit="1" customWidth="1"/>
    <col min="10253" max="10253" width="14.140625" style="128" bestFit="1" customWidth="1"/>
    <col min="10254" max="10254" width="18.85546875" style="128" bestFit="1" customWidth="1"/>
    <col min="10255" max="10255" width="15.42578125" style="128" bestFit="1" customWidth="1"/>
    <col min="10256" max="10496" width="11.42578125" style="128"/>
    <col min="10497" max="10497" width="0" style="128" hidden="1" customWidth="1"/>
    <col min="10498" max="10498" width="10" style="128" bestFit="1" customWidth="1"/>
    <col min="10499" max="10499" width="0" style="128" hidden="1" customWidth="1"/>
    <col min="10500" max="10500" width="7" style="128" bestFit="1" customWidth="1"/>
    <col min="10501" max="10501" width="35.42578125" style="128" customWidth="1"/>
    <col min="10502" max="10502" width="12.7109375" style="128" customWidth="1"/>
    <col min="10503" max="10503" width="10" style="128" bestFit="1" customWidth="1"/>
    <col min="10504" max="10504" width="10.5703125" style="128" bestFit="1" customWidth="1"/>
    <col min="10505" max="10505" width="13.28515625" style="128" customWidth="1"/>
    <col min="10506" max="10506" width="14.85546875" style="128" bestFit="1" customWidth="1"/>
    <col min="10507" max="10507" width="17" style="128" bestFit="1" customWidth="1"/>
    <col min="10508" max="10508" width="13.28515625" style="128" bestFit="1" customWidth="1"/>
    <col min="10509" max="10509" width="14.140625" style="128" bestFit="1" customWidth="1"/>
    <col min="10510" max="10510" width="18.85546875" style="128" bestFit="1" customWidth="1"/>
    <col min="10511" max="10511" width="15.42578125" style="128" bestFit="1" customWidth="1"/>
    <col min="10512" max="10752" width="11.42578125" style="128"/>
    <col min="10753" max="10753" width="0" style="128" hidden="1" customWidth="1"/>
    <col min="10754" max="10754" width="10" style="128" bestFit="1" customWidth="1"/>
    <col min="10755" max="10755" width="0" style="128" hidden="1" customWidth="1"/>
    <col min="10756" max="10756" width="7" style="128" bestFit="1" customWidth="1"/>
    <col min="10757" max="10757" width="35.42578125" style="128" customWidth="1"/>
    <col min="10758" max="10758" width="12.7109375" style="128" customWidth="1"/>
    <col min="10759" max="10759" width="10" style="128" bestFit="1" customWidth="1"/>
    <col min="10760" max="10760" width="10.5703125" style="128" bestFit="1" customWidth="1"/>
    <col min="10761" max="10761" width="13.28515625" style="128" customWidth="1"/>
    <col min="10762" max="10762" width="14.85546875" style="128" bestFit="1" customWidth="1"/>
    <col min="10763" max="10763" width="17" style="128" bestFit="1" customWidth="1"/>
    <col min="10764" max="10764" width="13.28515625" style="128" bestFit="1" customWidth="1"/>
    <col min="10765" max="10765" width="14.140625" style="128" bestFit="1" customWidth="1"/>
    <col min="10766" max="10766" width="18.85546875" style="128" bestFit="1" customWidth="1"/>
    <col min="10767" max="10767" width="15.42578125" style="128" bestFit="1" customWidth="1"/>
    <col min="10768" max="11008" width="11.42578125" style="128"/>
    <col min="11009" max="11009" width="0" style="128" hidden="1" customWidth="1"/>
    <col min="11010" max="11010" width="10" style="128" bestFit="1" customWidth="1"/>
    <col min="11011" max="11011" width="0" style="128" hidden="1" customWidth="1"/>
    <col min="11012" max="11012" width="7" style="128" bestFit="1" customWidth="1"/>
    <col min="11013" max="11013" width="35.42578125" style="128" customWidth="1"/>
    <col min="11014" max="11014" width="12.7109375" style="128" customWidth="1"/>
    <col min="11015" max="11015" width="10" style="128" bestFit="1" customWidth="1"/>
    <col min="11016" max="11016" width="10.5703125" style="128" bestFit="1" customWidth="1"/>
    <col min="11017" max="11017" width="13.28515625" style="128" customWidth="1"/>
    <col min="11018" max="11018" width="14.85546875" style="128" bestFit="1" customWidth="1"/>
    <col min="11019" max="11019" width="17" style="128" bestFit="1" customWidth="1"/>
    <col min="11020" max="11020" width="13.28515625" style="128" bestFit="1" customWidth="1"/>
    <col min="11021" max="11021" width="14.140625" style="128" bestFit="1" customWidth="1"/>
    <col min="11022" max="11022" width="18.85546875" style="128" bestFit="1" customWidth="1"/>
    <col min="11023" max="11023" width="15.42578125" style="128" bestFit="1" customWidth="1"/>
    <col min="11024" max="11264" width="11.42578125" style="128"/>
    <col min="11265" max="11265" width="0" style="128" hidden="1" customWidth="1"/>
    <col min="11266" max="11266" width="10" style="128" bestFit="1" customWidth="1"/>
    <col min="11267" max="11267" width="0" style="128" hidden="1" customWidth="1"/>
    <col min="11268" max="11268" width="7" style="128" bestFit="1" customWidth="1"/>
    <col min="11269" max="11269" width="35.42578125" style="128" customWidth="1"/>
    <col min="11270" max="11270" width="12.7109375" style="128" customWidth="1"/>
    <col min="11271" max="11271" width="10" style="128" bestFit="1" customWidth="1"/>
    <col min="11272" max="11272" width="10.5703125" style="128" bestFit="1" customWidth="1"/>
    <col min="11273" max="11273" width="13.28515625" style="128" customWidth="1"/>
    <col min="11274" max="11274" width="14.85546875" style="128" bestFit="1" customWidth="1"/>
    <col min="11275" max="11275" width="17" style="128" bestFit="1" customWidth="1"/>
    <col min="11276" max="11276" width="13.28515625" style="128" bestFit="1" customWidth="1"/>
    <col min="11277" max="11277" width="14.140625" style="128" bestFit="1" customWidth="1"/>
    <col min="11278" max="11278" width="18.85546875" style="128" bestFit="1" customWidth="1"/>
    <col min="11279" max="11279" width="15.42578125" style="128" bestFit="1" customWidth="1"/>
    <col min="11280" max="11520" width="11.42578125" style="128"/>
    <col min="11521" max="11521" width="0" style="128" hidden="1" customWidth="1"/>
    <col min="11522" max="11522" width="10" style="128" bestFit="1" customWidth="1"/>
    <col min="11523" max="11523" width="0" style="128" hidden="1" customWidth="1"/>
    <col min="11524" max="11524" width="7" style="128" bestFit="1" customWidth="1"/>
    <col min="11525" max="11525" width="35.42578125" style="128" customWidth="1"/>
    <col min="11526" max="11526" width="12.7109375" style="128" customWidth="1"/>
    <col min="11527" max="11527" width="10" style="128" bestFit="1" customWidth="1"/>
    <col min="11528" max="11528" width="10.5703125" style="128" bestFit="1" customWidth="1"/>
    <col min="11529" max="11529" width="13.28515625" style="128" customWidth="1"/>
    <col min="11530" max="11530" width="14.85546875" style="128" bestFit="1" customWidth="1"/>
    <col min="11531" max="11531" width="17" style="128" bestFit="1" customWidth="1"/>
    <col min="11532" max="11532" width="13.28515625" style="128" bestFit="1" customWidth="1"/>
    <col min="11533" max="11533" width="14.140625" style="128" bestFit="1" customWidth="1"/>
    <col min="11534" max="11534" width="18.85546875" style="128" bestFit="1" customWidth="1"/>
    <col min="11535" max="11535" width="15.42578125" style="128" bestFit="1" customWidth="1"/>
    <col min="11536" max="11776" width="11.42578125" style="128"/>
    <col min="11777" max="11777" width="0" style="128" hidden="1" customWidth="1"/>
    <col min="11778" max="11778" width="10" style="128" bestFit="1" customWidth="1"/>
    <col min="11779" max="11779" width="0" style="128" hidden="1" customWidth="1"/>
    <col min="11780" max="11780" width="7" style="128" bestFit="1" customWidth="1"/>
    <col min="11781" max="11781" width="35.42578125" style="128" customWidth="1"/>
    <col min="11782" max="11782" width="12.7109375" style="128" customWidth="1"/>
    <col min="11783" max="11783" width="10" style="128" bestFit="1" customWidth="1"/>
    <col min="11784" max="11784" width="10.5703125" style="128" bestFit="1" customWidth="1"/>
    <col min="11785" max="11785" width="13.28515625" style="128" customWidth="1"/>
    <col min="11786" max="11786" width="14.85546875" style="128" bestFit="1" customWidth="1"/>
    <col min="11787" max="11787" width="17" style="128" bestFit="1" customWidth="1"/>
    <col min="11788" max="11788" width="13.28515625" style="128" bestFit="1" customWidth="1"/>
    <col min="11789" max="11789" width="14.140625" style="128" bestFit="1" customWidth="1"/>
    <col min="11790" max="11790" width="18.85546875" style="128" bestFit="1" customWidth="1"/>
    <col min="11791" max="11791" width="15.42578125" style="128" bestFit="1" customWidth="1"/>
    <col min="11792" max="12032" width="11.42578125" style="128"/>
    <col min="12033" max="12033" width="0" style="128" hidden="1" customWidth="1"/>
    <col min="12034" max="12034" width="10" style="128" bestFit="1" customWidth="1"/>
    <col min="12035" max="12035" width="0" style="128" hidden="1" customWidth="1"/>
    <col min="12036" max="12036" width="7" style="128" bestFit="1" customWidth="1"/>
    <col min="12037" max="12037" width="35.42578125" style="128" customWidth="1"/>
    <col min="12038" max="12038" width="12.7109375" style="128" customWidth="1"/>
    <col min="12039" max="12039" width="10" style="128" bestFit="1" customWidth="1"/>
    <col min="12040" max="12040" width="10.5703125" style="128" bestFit="1" customWidth="1"/>
    <col min="12041" max="12041" width="13.28515625" style="128" customWidth="1"/>
    <col min="12042" max="12042" width="14.85546875" style="128" bestFit="1" customWidth="1"/>
    <col min="12043" max="12043" width="17" style="128" bestFit="1" customWidth="1"/>
    <col min="12044" max="12044" width="13.28515625" style="128" bestFit="1" customWidth="1"/>
    <col min="12045" max="12045" width="14.140625" style="128" bestFit="1" customWidth="1"/>
    <col min="12046" max="12046" width="18.85546875" style="128" bestFit="1" customWidth="1"/>
    <col min="12047" max="12047" width="15.42578125" style="128" bestFit="1" customWidth="1"/>
    <col min="12048" max="12288" width="11.42578125" style="128"/>
    <col min="12289" max="12289" width="0" style="128" hidden="1" customWidth="1"/>
    <col min="12290" max="12290" width="10" style="128" bestFit="1" customWidth="1"/>
    <col min="12291" max="12291" width="0" style="128" hidden="1" customWidth="1"/>
    <col min="12292" max="12292" width="7" style="128" bestFit="1" customWidth="1"/>
    <col min="12293" max="12293" width="35.42578125" style="128" customWidth="1"/>
    <col min="12294" max="12294" width="12.7109375" style="128" customWidth="1"/>
    <col min="12295" max="12295" width="10" style="128" bestFit="1" customWidth="1"/>
    <col min="12296" max="12296" width="10.5703125" style="128" bestFit="1" customWidth="1"/>
    <col min="12297" max="12297" width="13.28515625" style="128" customWidth="1"/>
    <col min="12298" max="12298" width="14.85546875" style="128" bestFit="1" customWidth="1"/>
    <col min="12299" max="12299" width="17" style="128" bestFit="1" customWidth="1"/>
    <col min="12300" max="12300" width="13.28515625" style="128" bestFit="1" customWidth="1"/>
    <col min="12301" max="12301" width="14.140625" style="128" bestFit="1" customWidth="1"/>
    <col min="12302" max="12302" width="18.85546875" style="128" bestFit="1" customWidth="1"/>
    <col min="12303" max="12303" width="15.42578125" style="128" bestFit="1" customWidth="1"/>
    <col min="12304" max="12544" width="11.42578125" style="128"/>
    <col min="12545" max="12545" width="0" style="128" hidden="1" customWidth="1"/>
    <col min="12546" max="12546" width="10" style="128" bestFit="1" customWidth="1"/>
    <col min="12547" max="12547" width="0" style="128" hidden="1" customWidth="1"/>
    <col min="12548" max="12548" width="7" style="128" bestFit="1" customWidth="1"/>
    <col min="12549" max="12549" width="35.42578125" style="128" customWidth="1"/>
    <col min="12550" max="12550" width="12.7109375" style="128" customWidth="1"/>
    <col min="12551" max="12551" width="10" style="128" bestFit="1" customWidth="1"/>
    <col min="12552" max="12552" width="10.5703125" style="128" bestFit="1" customWidth="1"/>
    <col min="12553" max="12553" width="13.28515625" style="128" customWidth="1"/>
    <col min="12554" max="12554" width="14.85546875" style="128" bestFit="1" customWidth="1"/>
    <col min="12555" max="12555" width="17" style="128" bestFit="1" customWidth="1"/>
    <col min="12556" max="12556" width="13.28515625" style="128" bestFit="1" customWidth="1"/>
    <col min="12557" max="12557" width="14.140625" style="128" bestFit="1" customWidth="1"/>
    <col min="12558" max="12558" width="18.85546875" style="128" bestFit="1" customWidth="1"/>
    <col min="12559" max="12559" width="15.42578125" style="128" bestFit="1" customWidth="1"/>
    <col min="12560" max="12800" width="11.42578125" style="128"/>
    <col min="12801" max="12801" width="0" style="128" hidden="1" customWidth="1"/>
    <col min="12802" max="12802" width="10" style="128" bestFit="1" customWidth="1"/>
    <col min="12803" max="12803" width="0" style="128" hidden="1" customWidth="1"/>
    <col min="12804" max="12804" width="7" style="128" bestFit="1" customWidth="1"/>
    <col min="12805" max="12805" width="35.42578125" style="128" customWidth="1"/>
    <col min="12806" max="12806" width="12.7109375" style="128" customWidth="1"/>
    <col min="12807" max="12807" width="10" style="128" bestFit="1" customWidth="1"/>
    <col min="12808" max="12808" width="10.5703125" style="128" bestFit="1" customWidth="1"/>
    <col min="12809" max="12809" width="13.28515625" style="128" customWidth="1"/>
    <col min="12810" max="12810" width="14.85546875" style="128" bestFit="1" customWidth="1"/>
    <col min="12811" max="12811" width="17" style="128" bestFit="1" customWidth="1"/>
    <col min="12812" max="12812" width="13.28515625" style="128" bestFit="1" customWidth="1"/>
    <col min="12813" max="12813" width="14.140625" style="128" bestFit="1" customWidth="1"/>
    <col min="12814" max="12814" width="18.85546875" style="128" bestFit="1" customWidth="1"/>
    <col min="12815" max="12815" width="15.42578125" style="128" bestFit="1" customWidth="1"/>
    <col min="12816" max="13056" width="11.42578125" style="128"/>
    <col min="13057" max="13057" width="0" style="128" hidden="1" customWidth="1"/>
    <col min="13058" max="13058" width="10" style="128" bestFit="1" customWidth="1"/>
    <col min="13059" max="13059" width="0" style="128" hidden="1" customWidth="1"/>
    <col min="13060" max="13060" width="7" style="128" bestFit="1" customWidth="1"/>
    <col min="13061" max="13061" width="35.42578125" style="128" customWidth="1"/>
    <col min="13062" max="13062" width="12.7109375" style="128" customWidth="1"/>
    <col min="13063" max="13063" width="10" style="128" bestFit="1" customWidth="1"/>
    <col min="13064" max="13064" width="10.5703125" style="128" bestFit="1" customWidth="1"/>
    <col min="13065" max="13065" width="13.28515625" style="128" customWidth="1"/>
    <col min="13066" max="13066" width="14.85546875" style="128" bestFit="1" customWidth="1"/>
    <col min="13067" max="13067" width="17" style="128" bestFit="1" customWidth="1"/>
    <col min="13068" max="13068" width="13.28515625" style="128" bestFit="1" customWidth="1"/>
    <col min="13069" max="13069" width="14.140625" style="128" bestFit="1" customWidth="1"/>
    <col min="13070" max="13070" width="18.85546875" style="128" bestFit="1" customWidth="1"/>
    <col min="13071" max="13071" width="15.42578125" style="128" bestFit="1" customWidth="1"/>
    <col min="13072" max="13312" width="11.42578125" style="128"/>
    <col min="13313" max="13313" width="0" style="128" hidden="1" customWidth="1"/>
    <col min="13314" max="13314" width="10" style="128" bestFit="1" customWidth="1"/>
    <col min="13315" max="13315" width="0" style="128" hidden="1" customWidth="1"/>
    <col min="13316" max="13316" width="7" style="128" bestFit="1" customWidth="1"/>
    <col min="13317" max="13317" width="35.42578125" style="128" customWidth="1"/>
    <col min="13318" max="13318" width="12.7109375" style="128" customWidth="1"/>
    <col min="13319" max="13319" width="10" style="128" bestFit="1" customWidth="1"/>
    <col min="13320" max="13320" width="10.5703125" style="128" bestFit="1" customWidth="1"/>
    <col min="13321" max="13321" width="13.28515625" style="128" customWidth="1"/>
    <col min="13322" max="13322" width="14.85546875" style="128" bestFit="1" customWidth="1"/>
    <col min="13323" max="13323" width="17" style="128" bestFit="1" customWidth="1"/>
    <col min="13324" max="13324" width="13.28515625" style="128" bestFit="1" customWidth="1"/>
    <col min="13325" max="13325" width="14.140625" style="128" bestFit="1" customWidth="1"/>
    <col min="13326" max="13326" width="18.85546875" style="128" bestFit="1" customWidth="1"/>
    <col min="13327" max="13327" width="15.42578125" style="128" bestFit="1" customWidth="1"/>
    <col min="13328" max="13568" width="11.42578125" style="128"/>
    <col min="13569" max="13569" width="0" style="128" hidden="1" customWidth="1"/>
    <col min="13570" max="13570" width="10" style="128" bestFit="1" customWidth="1"/>
    <col min="13571" max="13571" width="0" style="128" hidden="1" customWidth="1"/>
    <col min="13572" max="13572" width="7" style="128" bestFit="1" customWidth="1"/>
    <col min="13573" max="13573" width="35.42578125" style="128" customWidth="1"/>
    <col min="13574" max="13574" width="12.7109375" style="128" customWidth="1"/>
    <col min="13575" max="13575" width="10" style="128" bestFit="1" customWidth="1"/>
    <col min="13576" max="13576" width="10.5703125" style="128" bestFit="1" customWidth="1"/>
    <col min="13577" max="13577" width="13.28515625" style="128" customWidth="1"/>
    <col min="13578" max="13578" width="14.85546875" style="128" bestFit="1" customWidth="1"/>
    <col min="13579" max="13579" width="17" style="128" bestFit="1" customWidth="1"/>
    <col min="13580" max="13580" width="13.28515625" style="128" bestFit="1" customWidth="1"/>
    <col min="13581" max="13581" width="14.140625" style="128" bestFit="1" customWidth="1"/>
    <col min="13582" max="13582" width="18.85546875" style="128" bestFit="1" customWidth="1"/>
    <col min="13583" max="13583" width="15.42578125" style="128" bestFit="1" customWidth="1"/>
    <col min="13584" max="13824" width="11.42578125" style="128"/>
    <col min="13825" max="13825" width="0" style="128" hidden="1" customWidth="1"/>
    <col min="13826" max="13826" width="10" style="128" bestFit="1" customWidth="1"/>
    <col min="13827" max="13827" width="0" style="128" hidden="1" customWidth="1"/>
    <col min="13828" max="13828" width="7" style="128" bestFit="1" customWidth="1"/>
    <col min="13829" max="13829" width="35.42578125" style="128" customWidth="1"/>
    <col min="13830" max="13830" width="12.7109375" style="128" customWidth="1"/>
    <col min="13831" max="13831" width="10" style="128" bestFit="1" customWidth="1"/>
    <col min="13832" max="13832" width="10.5703125" style="128" bestFit="1" customWidth="1"/>
    <col min="13833" max="13833" width="13.28515625" style="128" customWidth="1"/>
    <col min="13834" max="13834" width="14.85546875" style="128" bestFit="1" customWidth="1"/>
    <col min="13835" max="13835" width="17" style="128" bestFit="1" customWidth="1"/>
    <col min="13836" max="13836" width="13.28515625" style="128" bestFit="1" customWidth="1"/>
    <col min="13837" max="13837" width="14.140625" style="128" bestFit="1" customWidth="1"/>
    <col min="13838" max="13838" width="18.85546875" style="128" bestFit="1" customWidth="1"/>
    <col min="13839" max="13839" width="15.42578125" style="128" bestFit="1" customWidth="1"/>
    <col min="13840" max="14080" width="11.42578125" style="128"/>
    <col min="14081" max="14081" width="0" style="128" hidden="1" customWidth="1"/>
    <col min="14082" max="14082" width="10" style="128" bestFit="1" customWidth="1"/>
    <col min="14083" max="14083" width="0" style="128" hidden="1" customWidth="1"/>
    <col min="14084" max="14084" width="7" style="128" bestFit="1" customWidth="1"/>
    <col min="14085" max="14085" width="35.42578125" style="128" customWidth="1"/>
    <col min="14086" max="14086" width="12.7109375" style="128" customWidth="1"/>
    <col min="14087" max="14087" width="10" style="128" bestFit="1" customWidth="1"/>
    <col min="14088" max="14088" width="10.5703125" style="128" bestFit="1" customWidth="1"/>
    <col min="14089" max="14089" width="13.28515625" style="128" customWidth="1"/>
    <col min="14090" max="14090" width="14.85546875" style="128" bestFit="1" customWidth="1"/>
    <col min="14091" max="14091" width="17" style="128" bestFit="1" customWidth="1"/>
    <col min="14092" max="14092" width="13.28515625" style="128" bestFit="1" customWidth="1"/>
    <col min="14093" max="14093" width="14.140625" style="128" bestFit="1" customWidth="1"/>
    <col min="14094" max="14094" width="18.85546875" style="128" bestFit="1" customWidth="1"/>
    <col min="14095" max="14095" width="15.42578125" style="128" bestFit="1" customWidth="1"/>
    <col min="14096" max="14336" width="11.42578125" style="128"/>
    <col min="14337" max="14337" width="0" style="128" hidden="1" customWidth="1"/>
    <col min="14338" max="14338" width="10" style="128" bestFit="1" customWidth="1"/>
    <col min="14339" max="14339" width="0" style="128" hidden="1" customWidth="1"/>
    <col min="14340" max="14340" width="7" style="128" bestFit="1" customWidth="1"/>
    <col min="14341" max="14341" width="35.42578125" style="128" customWidth="1"/>
    <col min="14342" max="14342" width="12.7109375" style="128" customWidth="1"/>
    <col min="14343" max="14343" width="10" style="128" bestFit="1" customWidth="1"/>
    <col min="14344" max="14344" width="10.5703125" style="128" bestFit="1" customWidth="1"/>
    <col min="14345" max="14345" width="13.28515625" style="128" customWidth="1"/>
    <col min="14346" max="14346" width="14.85546875" style="128" bestFit="1" customWidth="1"/>
    <col min="14347" max="14347" width="17" style="128" bestFit="1" customWidth="1"/>
    <col min="14348" max="14348" width="13.28515625" style="128" bestFit="1" customWidth="1"/>
    <col min="14349" max="14349" width="14.140625" style="128" bestFit="1" customWidth="1"/>
    <col min="14350" max="14350" width="18.85546875" style="128" bestFit="1" customWidth="1"/>
    <col min="14351" max="14351" width="15.42578125" style="128" bestFit="1" customWidth="1"/>
    <col min="14352" max="14592" width="11.42578125" style="128"/>
    <col min="14593" max="14593" width="0" style="128" hidden="1" customWidth="1"/>
    <col min="14594" max="14594" width="10" style="128" bestFit="1" customWidth="1"/>
    <col min="14595" max="14595" width="0" style="128" hidden="1" customWidth="1"/>
    <col min="14596" max="14596" width="7" style="128" bestFit="1" customWidth="1"/>
    <col min="14597" max="14597" width="35.42578125" style="128" customWidth="1"/>
    <col min="14598" max="14598" width="12.7109375" style="128" customWidth="1"/>
    <col min="14599" max="14599" width="10" style="128" bestFit="1" customWidth="1"/>
    <col min="14600" max="14600" width="10.5703125" style="128" bestFit="1" customWidth="1"/>
    <col min="14601" max="14601" width="13.28515625" style="128" customWidth="1"/>
    <col min="14602" max="14602" width="14.85546875" style="128" bestFit="1" customWidth="1"/>
    <col min="14603" max="14603" width="17" style="128" bestFit="1" customWidth="1"/>
    <col min="14604" max="14604" width="13.28515625" style="128" bestFit="1" customWidth="1"/>
    <col min="14605" max="14605" width="14.140625" style="128" bestFit="1" customWidth="1"/>
    <col min="14606" max="14606" width="18.85546875" style="128" bestFit="1" customWidth="1"/>
    <col min="14607" max="14607" width="15.42578125" style="128" bestFit="1" customWidth="1"/>
    <col min="14608" max="14848" width="11.42578125" style="128"/>
    <col min="14849" max="14849" width="0" style="128" hidden="1" customWidth="1"/>
    <col min="14850" max="14850" width="10" style="128" bestFit="1" customWidth="1"/>
    <col min="14851" max="14851" width="0" style="128" hidden="1" customWidth="1"/>
    <col min="14852" max="14852" width="7" style="128" bestFit="1" customWidth="1"/>
    <col min="14853" max="14853" width="35.42578125" style="128" customWidth="1"/>
    <col min="14854" max="14854" width="12.7109375" style="128" customWidth="1"/>
    <col min="14855" max="14855" width="10" style="128" bestFit="1" customWidth="1"/>
    <col min="14856" max="14856" width="10.5703125" style="128" bestFit="1" customWidth="1"/>
    <col min="14857" max="14857" width="13.28515625" style="128" customWidth="1"/>
    <col min="14858" max="14858" width="14.85546875" style="128" bestFit="1" customWidth="1"/>
    <col min="14859" max="14859" width="17" style="128" bestFit="1" customWidth="1"/>
    <col min="14860" max="14860" width="13.28515625" style="128" bestFit="1" customWidth="1"/>
    <col min="14861" max="14861" width="14.140625" style="128" bestFit="1" customWidth="1"/>
    <col min="14862" max="14862" width="18.85546875" style="128" bestFit="1" customWidth="1"/>
    <col min="14863" max="14863" width="15.42578125" style="128" bestFit="1" customWidth="1"/>
    <col min="14864" max="15104" width="11.42578125" style="128"/>
    <col min="15105" max="15105" width="0" style="128" hidden="1" customWidth="1"/>
    <col min="15106" max="15106" width="10" style="128" bestFit="1" customWidth="1"/>
    <col min="15107" max="15107" width="0" style="128" hidden="1" customWidth="1"/>
    <col min="15108" max="15108" width="7" style="128" bestFit="1" customWidth="1"/>
    <col min="15109" max="15109" width="35.42578125" style="128" customWidth="1"/>
    <col min="15110" max="15110" width="12.7109375" style="128" customWidth="1"/>
    <col min="15111" max="15111" width="10" style="128" bestFit="1" customWidth="1"/>
    <col min="15112" max="15112" width="10.5703125" style="128" bestFit="1" customWidth="1"/>
    <col min="15113" max="15113" width="13.28515625" style="128" customWidth="1"/>
    <col min="15114" max="15114" width="14.85546875" style="128" bestFit="1" customWidth="1"/>
    <col min="15115" max="15115" width="17" style="128" bestFit="1" customWidth="1"/>
    <col min="15116" max="15116" width="13.28515625" style="128" bestFit="1" customWidth="1"/>
    <col min="15117" max="15117" width="14.140625" style="128" bestFit="1" customWidth="1"/>
    <col min="15118" max="15118" width="18.85546875" style="128" bestFit="1" customWidth="1"/>
    <col min="15119" max="15119" width="15.42578125" style="128" bestFit="1" customWidth="1"/>
    <col min="15120" max="15360" width="11.42578125" style="128"/>
    <col min="15361" max="15361" width="0" style="128" hidden="1" customWidth="1"/>
    <col min="15362" max="15362" width="10" style="128" bestFit="1" customWidth="1"/>
    <col min="15363" max="15363" width="0" style="128" hidden="1" customWidth="1"/>
    <col min="15364" max="15364" width="7" style="128" bestFit="1" customWidth="1"/>
    <col min="15365" max="15365" width="35.42578125" style="128" customWidth="1"/>
    <col min="15366" max="15366" width="12.7109375" style="128" customWidth="1"/>
    <col min="15367" max="15367" width="10" style="128" bestFit="1" customWidth="1"/>
    <col min="15368" max="15368" width="10.5703125" style="128" bestFit="1" customWidth="1"/>
    <col min="15369" max="15369" width="13.28515625" style="128" customWidth="1"/>
    <col min="15370" max="15370" width="14.85546875" style="128" bestFit="1" customWidth="1"/>
    <col min="15371" max="15371" width="17" style="128" bestFit="1" customWidth="1"/>
    <col min="15372" max="15372" width="13.28515625" style="128" bestFit="1" customWidth="1"/>
    <col min="15373" max="15373" width="14.140625" style="128" bestFit="1" customWidth="1"/>
    <col min="15374" max="15374" width="18.85546875" style="128" bestFit="1" customWidth="1"/>
    <col min="15375" max="15375" width="15.42578125" style="128" bestFit="1" customWidth="1"/>
    <col min="15376" max="15616" width="11.42578125" style="128"/>
    <col min="15617" max="15617" width="0" style="128" hidden="1" customWidth="1"/>
    <col min="15618" max="15618" width="10" style="128" bestFit="1" customWidth="1"/>
    <col min="15619" max="15619" width="0" style="128" hidden="1" customWidth="1"/>
    <col min="15620" max="15620" width="7" style="128" bestFit="1" customWidth="1"/>
    <col min="15621" max="15621" width="35.42578125" style="128" customWidth="1"/>
    <col min="15622" max="15622" width="12.7109375" style="128" customWidth="1"/>
    <col min="15623" max="15623" width="10" style="128" bestFit="1" customWidth="1"/>
    <col min="15624" max="15624" width="10.5703125" style="128" bestFit="1" customWidth="1"/>
    <col min="15625" max="15625" width="13.28515625" style="128" customWidth="1"/>
    <col min="15626" max="15626" width="14.85546875" style="128" bestFit="1" customWidth="1"/>
    <col min="15627" max="15627" width="17" style="128" bestFit="1" customWidth="1"/>
    <col min="15628" max="15628" width="13.28515625" style="128" bestFit="1" customWidth="1"/>
    <col min="15629" max="15629" width="14.140625" style="128" bestFit="1" customWidth="1"/>
    <col min="15630" max="15630" width="18.85546875" style="128" bestFit="1" customWidth="1"/>
    <col min="15631" max="15631" width="15.42578125" style="128" bestFit="1" customWidth="1"/>
    <col min="15632" max="15872" width="11.42578125" style="128"/>
    <col min="15873" max="15873" width="0" style="128" hidden="1" customWidth="1"/>
    <col min="15874" max="15874" width="10" style="128" bestFit="1" customWidth="1"/>
    <col min="15875" max="15875" width="0" style="128" hidden="1" customWidth="1"/>
    <col min="15876" max="15876" width="7" style="128" bestFit="1" customWidth="1"/>
    <col min="15877" max="15877" width="35.42578125" style="128" customWidth="1"/>
    <col min="15878" max="15878" width="12.7109375" style="128" customWidth="1"/>
    <col min="15879" max="15879" width="10" style="128" bestFit="1" customWidth="1"/>
    <col min="15880" max="15880" width="10.5703125" style="128" bestFit="1" customWidth="1"/>
    <col min="15881" max="15881" width="13.28515625" style="128" customWidth="1"/>
    <col min="15882" max="15882" width="14.85546875" style="128" bestFit="1" customWidth="1"/>
    <col min="15883" max="15883" width="17" style="128" bestFit="1" customWidth="1"/>
    <col min="15884" max="15884" width="13.28515625" style="128" bestFit="1" customWidth="1"/>
    <col min="15885" max="15885" width="14.140625" style="128" bestFit="1" customWidth="1"/>
    <col min="15886" max="15886" width="18.85546875" style="128" bestFit="1" customWidth="1"/>
    <col min="15887" max="15887" width="15.42578125" style="128" bestFit="1" customWidth="1"/>
    <col min="15888" max="16128" width="11.42578125" style="128"/>
    <col min="16129" max="16129" width="0" style="128" hidden="1" customWidth="1"/>
    <col min="16130" max="16130" width="10" style="128" bestFit="1" customWidth="1"/>
    <col min="16131" max="16131" width="0" style="128" hidden="1" customWidth="1"/>
    <col min="16132" max="16132" width="7" style="128" bestFit="1" customWidth="1"/>
    <col min="16133" max="16133" width="35.42578125" style="128" customWidth="1"/>
    <col min="16134" max="16134" width="12.7109375" style="128" customWidth="1"/>
    <col min="16135" max="16135" width="10" style="128" bestFit="1" customWidth="1"/>
    <col min="16136" max="16136" width="10.5703125" style="128" bestFit="1" customWidth="1"/>
    <col min="16137" max="16137" width="13.28515625" style="128" customWidth="1"/>
    <col min="16138" max="16138" width="14.85546875" style="128" bestFit="1" customWidth="1"/>
    <col min="16139" max="16139" width="17" style="128" bestFit="1" customWidth="1"/>
    <col min="16140" max="16140" width="13.28515625" style="128" bestFit="1" customWidth="1"/>
    <col min="16141" max="16141" width="14.140625" style="128" bestFit="1" customWidth="1"/>
    <col min="16142" max="16142" width="18.85546875" style="128" bestFit="1" customWidth="1"/>
    <col min="16143" max="16143" width="15.42578125" style="128" bestFit="1" customWidth="1"/>
    <col min="16144" max="16384" width="11.42578125" style="128"/>
  </cols>
  <sheetData>
    <row r="1" spans="2:16" s="125" customFormat="1">
      <c r="M1" s="126"/>
    </row>
    <row r="2" spans="2:16" s="125" customFormat="1">
      <c r="M2" s="126"/>
    </row>
    <row r="3" spans="2:16" ht="20.25">
      <c r="B3" s="1026" t="s">
        <v>382</v>
      </c>
      <c r="C3" s="1027"/>
      <c r="D3" s="1027"/>
      <c r="E3" s="1027"/>
      <c r="F3" s="1027"/>
      <c r="G3" s="1027"/>
      <c r="H3" s="1027"/>
      <c r="I3" s="1027"/>
      <c r="J3" s="1027"/>
      <c r="K3" s="1027"/>
      <c r="L3" s="1028"/>
    </row>
    <row r="4" spans="2:16" ht="18">
      <c r="B4" s="1020" t="s">
        <v>383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29"/>
      <c r="N4" s="130"/>
    </row>
    <row r="5" spans="2:16" ht="18">
      <c r="B5" s="1020" t="s">
        <v>384</v>
      </c>
      <c r="C5" s="1021"/>
      <c r="D5" s="1021"/>
      <c r="E5" s="1021"/>
      <c r="F5" s="1021"/>
      <c r="G5" s="1021"/>
      <c r="H5" s="1021"/>
      <c r="I5" s="1021"/>
      <c r="J5" s="1021"/>
      <c r="K5" s="1021"/>
      <c r="L5" s="1022"/>
    </row>
    <row r="6" spans="2:16">
      <c r="B6" s="131"/>
      <c r="C6" s="132"/>
      <c r="D6" s="132"/>
      <c r="E6" s="581"/>
      <c r="F6" s="581"/>
      <c r="G6" s="581"/>
      <c r="H6" s="581"/>
      <c r="I6" s="581"/>
      <c r="J6" s="581"/>
      <c r="K6" s="581"/>
      <c r="L6" s="585"/>
    </row>
    <row r="7" spans="2:16">
      <c r="B7" s="133" t="s">
        <v>385</v>
      </c>
      <c r="C7" s="134"/>
      <c r="D7" s="135"/>
      <c r="E7" s="132" t="s">
        <v>7</v>
      </c>
      <c r="F7" s="581"/>
      <c r="G7" s="581"/>
      <c r="H7" s="581"/>
      <c r="I7" s="581"/>
      <c r="J7" s="581"/>
      <c r="K7" s="581"/>
      <c r="L7" s="136"/>
    </row>
    <row r="8" spans="2:16">
      <c r="B8" s="137"/>
      <c r="C8" s="138"/>
      <c r="D8" s="138"/>
      <c r="E8" s="580"/>
      <c r="F8" s="580"/>
      <c r="G8" s="580"/>
      <c r="H8" s="580"/>
      <c r="I8" s="139"/>
      <c r="J8" s="139"/>
      <c r="K8" s="139"/>
      <c r="L8" s="140"/>
    </row>
    <row r="9" spans="2:16">
      <c r="B9" s="1023"/>
      <c r="C9" s="1024"/>
      <c r="D9" s="1024"/>
      <c r="E9" s="1024"/>
      <c r="F9" s="1024"/>
      <c r="G9" s="1024"/>
      <c r="H9" s="1024"/>
      <c r="I9" s="1024"/>
      <c r="J9" s="1024"/>
      <c r="K9" s="1024"/>
      <c r="L9" s="1025"/>
    </row>
    <row r="10" spans="2:16">
      <c r="B10" s="577" t="s">
        <v>386</v>
      </c>
      <c r="C10" s="578"/>
      <c r="D10" s="578" t="s">
        <v>387</v>
      </c>
      <c r="E10" s="578" t="s">
        <v>388</v>
      </c>
      <c r="F10" s="578" t="s">
        <v>389</v>
      </c>
      <c r="G10" s="578" t="s">
        <v>390</v>
      </c>
      <c r="H10" s="578" t="s">
        <v>391</v>
      </c>
      <c r="I10" s="578" t="s">
        <v>392</v>
      </c>
      <c r="J10" s="578" t="s">
        <v>393</v>
      </c>
      <c r="K10" s="578" t="s">
        <v>394</v>
      </c>
      <c r="L10" s="579" t="s">
        <v>395</v>
      </c>
    </row>
    <row r="11" spans="2:16">
      <c r="B11" s="141"/>
      <c r="C11" s="141"/>
      <c r="D11" s="142"/>
      <c r="E11" s="143"/>
      <c r="F11" s="142"/>
      <c r="G11" s="144"/>
      <c r="H11" s="144"/>
      <c r="I11" s="144"/>
      <c r="J11" s="144"/>
      <c r="K11" s="144"/>
      <c r="L11" s="145"/>
    </row>
    <row r="12" spans="2:16">
      <c r="B12" s="141">
        <v>511101111</v>
      </c>
      <c r="C12" s="141">
        <v>1100</v>
      </c>
      <c r="D12" s="142">
        <v>1</v>
      </c>
      <c r="E12" s="144" t="s">
        <v>7</v>
      </c>
      <c r="F12" s="142" t="s">
        <v>396</v>
      </c>
      <c r="G12" s="146">
        <f>'[2]Comp Plantilla 2015'!G12</f>
        <v>14090.660698947371</v>
      </c>
      <c r="H12" s="146">
        <f>D12*G12</f>
        <v>14090.660698947371</v>
      </c>
      <c r="I12" s="146">
        <f>H12*45/7</f>
        <v>90582.818778947374</v>
      </c>
      <c r="J12" s="146">
        <f>+H12/7*0.08*365</f>
        <v>58778.184629894749</v>
      </c>
      <c r="L12" s="146">
        <f>H12/7*365</f>
        <v>734727.30787368445</v>
      </c>
      <c r="N12" s="147"/>
      <c r="O12" s="148"/>
      <c r="P12" s="149"/>
    </row>
    <row r="13" spans="2:16">
      <c r="B13" s="141"/>
      <c r="C13" s="141"/>
      <c r="D13" s="142"/>
      <c r="E13" s="143"/>
      <c r="F13" s="142"/>
      <c r="G13" s="145"/>
      <c r="H13" s="145"/>
      <c r="I13" s="145"/>
      <c r="J13" s="145"/>
      <c r="K13" s="145"/>
      <c r="L13" s="145"/>
      <c r="N13" s="149"/>
      <c r="O13" s="148"/>
      <c r="P13" s="148"/>
    </row>
    <row r="14" spans="2:16">
      <c r="B14" s="144"/>
      <c r="C14" s="144"/>
      <c r="D14" s="142">
        <f>SUM(D12:D13)</f>
        <v>1</v>
      </c>
      <c r="E14" s="144" t="s">
        <v>397</v>
      </c>
      <c r="F14" s="144"/>
      <c r="G14" s="144"/>
      <c r="H14" s="144"/>
      <c r="I14" s="144"/>
      <c r="J14" s="144"/>
      <c r="K14" s="144"/>
      <c r="L14" s="144"/>
      <c r="N14" s="127"/>
    </row>
    <row r="15" spans="2:16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N15" s="151"/>
    </row>
    <row r="16" spans="2:16">
      <c r="B16" s="152"/>
      <c r="C16" s="153"/>
      <c r="D16" s="153"/>
      <c r="E16" s="153"/>
      <c r="F16" s="154" t="s">
        <v>398</v>
      </c>
      <c r="G16" s="153"/>
      <c r="H16" s="155">
        <f>SUM(H12:H15)</f>
        <v>14090.660698947371</v>
      </c>
      <c r="I16" s="155">
        <f>SUM(I12:I15)</f>
        <v>90582.818778947374</v>
      </c>
      <c r="J16" s="155">
        <f>SUM(J12:J15)</f>
        <v>58778.184629894749</v>
      </c>
      <c r="K16" s="155">
        <f>SUM(K12:K15)</f>
        <v>0</v>
      </c>
      <c r="L16" s="155">
        <f>SUM(L12:L15)</f>
        <v>734727.30787368445</v>
      </c>
      <c r="M16" s="126"/>
      <c r="N16" s="156"/>
    </row>
    <row r="18" spans="2:12" ht="20.25">
      <c r="B18" s="1026" t="s">
        <v>382</v>
      </c>
      <c r="C18" s="1027"/>
      <c r="D18" s="1027"/>
      <c r="E18" s="1027"/>
      <c r="F18" s="1027"/>
      <c r="G18" s="1027"/>
      <c r="H18" s="1027"/>
      <c r="I18" s="1027"/>
      <c r="J18" s="1027"/>
      <c r="K18" s="1027"/>
      <c r="L18" s="1028"/>
    </row>
    <row r="19" spans="2:12" ht="18">
      <c r="B19" s="1020" t="s">
        <v>383</v>
      </c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</row>
    <row r="20" spans="2:12" ht="18">
      <c r="B20" s="1020" t="s">
        <v>384</v>
      </c>
      <c r="C20" s="1021"/>
      <c r="D20" s="1021"/>
      <c r="E20" s="1021"/>
      <c r="F20" s="1021"/>
      <c r="G20" s="1021"/>
      <c r="H20" s="1021"/>
      <c r="I20" s="1021"/>
      <c r="J20" s="1021"/>
      <c r="K20" s="1021"/>
      <c r="L20" s="1022"/>
    </row>
    <row r="21" spans="2:12">
      <c r="B21" s="131"/>
      <c r="C21" s="132"/>
      <c r="D21" s="132"/>
      <c r="E21" s="581"/>
      <c r="F21" s="581"/>
      <c r="G21" s="581"/>
      <c r="H21" s="581"/>
      <c r="I21" s="581"/>
      <c r="J21" s="581"/>
      <c r="K21" s="581"/>
      <c r="L21" s="585"/>
    </row>
    <row r="22" spans="2:12">
      <c r="B22" s="133" t="s">
        <v>399</v>
      </c>
      <c r="C22" s="134"/>
      <c r="D22" s="135"/>
      <c r="E22" s="132" t="s">
        <v>30</v>
      </c>
      <c r="F22" s="581"/>
      <c r="G22" s="581"/>
      <c r="H22" s="581"/>
      <c r="I22" s="581"/>
      <c r="J22" s="581"/>
      <c r="K22" s="581"/>
      <c r="L22" s="585"/>
    </row>
    <row r="23" spans="2:12">
      <c r="B23" s="137"/>
      <c r="C23" s="138"/>
      <c r="D23" s="138"/>
      <c r="E23" s="580"/>
      <c r="F23" s="580"/>
      <c r="G23" s="580"/>
      <c r="H23" s="580"/>
      <c r="I23" s="580"/>
      <c r="J23" s="580"/>
      <c r="K23" s="580"/>
      <c r="L23" s="140"/>
    </row>
    <row r="24" spans="2:12">
      <c r="B24" s="1023"/>
      <c r="C24" s="1024"/>
      <c r="D24" s="1024"/>
      <c r="E24" s="1024"/>
      <c r="F24" s="1024"/>
      <c r="G24" s="1024"/>
      <c r="H24" s="1024"/>
      <c r="I24" s="1024"/>
      <c r="J24" s="1024"/>
      <c r="K24" s="1024"/>
      <c r="L24" s="1025"/>
    </row>
    <row r="25" spans="2:12">
      <c r="B25" s="577" t="s">
        <v>386</v>
      </c>
      <c r="C25" s="578"/>
      <c r="D25" s="578" t="s">
        <v>387</v>
      </c>
      <c r="E25" s="578" t="s">
        <v>388</v>
      </c>
      <c r="F25" s="578" t="s">
        <v>389</v>
      </c>
      <c r="G25" s="578" t="s">
        <v>390</v>
      </c>
      <c r="H25" s="578" t="s">
        <v>391</v>
      </c>
      <c r="I25" s="578" t="s">
        <v>392</v>
      </c>
      <c r="J25" s="578" t="str">
        <f>+J10</f>
        <v>Despensa</v>
      </c>
      <c r="K25" s="578" t="s">
        <v>394</v>
      </c>
      <c r="L25" s="579" t="s">
        <v>395</v>
      </c>
    </row>
    <row r="26" spans="2:12">
      <c r="B26" s="141"/>
      <c r="C26" s="141"/>
      <c r="D26" s="142"/>
      <c r="E26" s="143"/>
      <c r="F26" s="142"/>
      <c r="G26" s="144"/>
      <c r="H26" s="144"/>
      <c r="I26" s="144"/>
      <c r="J26" s="144"/>
      <c r="K26" s="144"/>
      <c r="L26" s="145"/>
    </row>
    <row r="27" spans="2:12">
      <c r="B27" s="141">
        <v>511101111</v>
      </c>
      <c r="C27" s="141">
        <v>1100</v>
      </c>
      <c r="D27" s="142">
        <v>10</v>
      </c>
      <c r="E27" s="144" t="s">
        <v>400</v>
      </c>
      <c r="F27" s="142" t="s">
        <v>396</v>
      </c>
      <c r="G27" s="146">
        <f>'[2]Comp Plantilla 2015'!G25</f>
        <v>6340.6807578947382</v>
      </c>
      <c r="H27" s="146">
        <f>D27*G27</f>
        <v>63406.807578947381</v>
      </c>
      <c r="I27" s="146">
        <f>H27*45/7</f>
        <v>407615.19157894747</v>
      </c>
      <c r="J27" s="146">
        <f>+H27/7*0.08*365</f>
        <v>264496.96875789482</v>
      </c>
      <c r="K27" s="146"/>
      <c r="L27" s="146">
        <f>H27/7*365</f>
        <v>3306212.1094736848</v>
      </c>
    </row>
    <row r="28" spans="2:12">
      <c r="B28" s="141"/>
      <c r="C28" s="141"/>
      <c r="D28" s="142"/>
      <c r="E28" s="144"/>
      <c r="F28" s="142"/>
      <c r="G28" s="146"/>
      <c r="H28" s="146"/>
      <c r="I28" s="146"/>
      <c r="J28" s="146">
        <v>0</v>
      </c>
      <c r="K28" s="146"/>
      <c r="L28" s="146"/>
    </row>
    <row r="29" spans="2:12">
      <c r="B29" s="144"/>
      <c r="C29" s="144"/>
      <c r="D29" s="142">
        <f>SUM(D27:D27)</f>
        <v>10</v>
      </c>
      <c r="E29" s="144" t="s">
        <v>397</v>
      </c>
      <c r="F29" s="144"/>
      <c r="G29" s="144"/>
      <c r="H29" s="144"/>
      <c r="I29" s="144"/>
      <c r="J29" s="144"/>
      <c r="K29" s="144"/>
      <c r="L29" s="144"/>
    </row>
    <row r="30" spans="2:12">
      <c r="B30" s="150"/>
      <c r="C30" s="150"/>
      <c r="D30" s="150"/>
      <c r="E30" s="150"/>
      <c r="F30" s="150"/>
      <c r="G30" s="144"/>
      <c r="H30" s="150"/>
      <c r="I30" s="150"/>
      <c r="J30" s="150"/>
      <c r="K30" s="150"/>
      <c r="L30" s="150"/>
    </row>
    <row r="31" spans="2:12">
      <c r="B31" s="152"/>
      <c r="C31" s="153"/>
      <c r="D31" s="153"/>
      <c r="E31" s="153"/>
      <c r="F31" s="157" t="s">
        <v>398</v>
      </c>
      <c r="G31" s="157"/>
      <c r="H31" s="155">
        <f>SUM(H27:H30)</f>
        <v>63406.807578947381</v>
      </c>
      <c r="I31" s="155">
        <f>SUM(I27:I30)</f>
        <v>407615.19157894747</v>
      </c>
      <c r="J31" s="155">
        <f>SUM(J27:J30)</f>
        <v>264496.96875789482</v>
      </c>
      <c r="K31" s="155">
        <f>SUM(K27:K30)</f>
        <v>0</v>
      </c>
      <c r="L31" s="155">
        <f>SUM(L27:L30)</f>
        <v>3306212.1094736848</v>
      </c>
    </row>
    <row r="33" spans="2:16" ht="20.25">
      <c r="B33" s="1026" t="s">
        <v>382</v>
      </c>
      <c r="C33" s="1027"/>
      <c r="D33" s="1027"/>
      <c r="E33" s="1027"/>
      <c r="F33" s="1027"/>
      <c r="G33" s="1027"/>
      <c r="H33" s="1027"/>
      <c r="I33" s="1027"/>
      <c r="J33" s="1027"/>
      <c r="K33" s="1027"/>
      <c r="L33" s="1028"/>
    </row>
    <row r="34" spans="2:16" ht="18">
      <c r="B34" s="1020" t="str">
        <f>+B4</f>
        <v xml:space="preserve"> PRESUPUESTO DE EGRESOS 2015</v>
      </c>
      <c r="C34" s="1021"/>
      <c r="D34" s="1021"/>
      <c r="E34" s="1021"/>
      <c r="F34" s="1021"/>
      <c r="G34" s="1021"/>
      <c r="H34" s="1021"/>
      <c r="I34" s="1021"/>
      <c r="J34" s="1021"/>
      <c r="K34" s="1021"/>
      <c r="L34" s="1022"/>
    </row>
    <row r="35" spans="2:16" ht="18">
      <c r="B35" s="1020" t="s">
        <v>384</v>
      </c>
      <c r="C35" s="1021"/>
      <c r="D35" s="1021"/>
      <c r="E35" s="1021"/>
      <c r="F35" s="1021"/>
      <c r="G35" s="1021"/>
      <c r="H35" s="1021"/>
      <c r="I35" s="1021"/>
      <c r="J35" s="1021"/>
      <c r="K35" s="1021"/>
      <c r="L35" s="1022"/>
    </row>
    <row r="36" spans="2:16">
      <c r="B36" s="131"/>
      <c r="C36" s="132"/>
      <c r="D36" s="132"/>
      <c r="E36" s="581"/>
      <c r="F36" s="581"/>
      <c r="G36" s="581"/>
      <c r="H36" s="581"/>
      <c r="I36" s="581"/>
      <c r="J36" s="581"/>
      <c r="K36" s="581"/>
      <c r="L36" s="136"/>
    </row>
    <row r="37" spans="2:16">
      <c r="B37" s="133" t="s">
        <v>401</v>
      </c>
      <c r="C37" s="134"/>
      <c r="D37" s="135"/>
      <c r="E37" s="132" t="s">
        <v>402</v>
      </c>
      <c r="F37" s="581"/>
      <c r="G37" s="581"/>
      <c r="H37" s="581"/>
      <c r="I37" s="158"/>
      <c r="J37" s="158"/>
      <c r="K37" s="158"/>
      <c r="L37" s="585"/>
    </row>
    <row r="38" spans="2:16">
      <c r="B38" s="137"/>
      <c r="C38" s="138"/>
      <c r="D38" s="138"/>
      <c r="E38" s="580"/>
      <c r="F38" s="580"/>
      <c r="G38" s="580"/>
      <c r="H38" s="580"/>
      <c r="I38" s="580"/>
      <c r="J38" s="580"/>
      <c r="K38" s="580"/>
      <c r="L38" s="140"/>
    </row>
    <row r="39" spans="2:16">
      <c r="B39" s="1023"/>
      <c r="C39" s="1024"/>
      <c r="D39" s="1024"/>
      <c r="E39" s="1024"/>
      <c r="F39" s="1024"/>
      <c r="G39" s="1024"/>
      <c r="H39" s="1024"/>
      <c r="I39" s="1024"/>
      <c r="J39" s="1024"/>
      <c r="K39" s="1024"/>
      <c r="L39" s="1025"/>
    </row>
    <row r="40" spans="2:16">
      <c r="B40" s="577" t="s">
        <v>386</v>
      </c>
      <c r="C40" s="578"/>
      <c r="D40" s="578" t="s">
        <v>387</v>
      </c>
      <c r="E40" s="578" t="s">
        <v>388</v>
      </c>
      <c r="F40" s="578" t="s">
        <v>389</v>
      </c>
      <c r="G40" s="578" t="s">
        <v>390</v>
      </c>
      <c r="H40" s="578" t="s">
        <v>391</v>
      </c>
      <c r="I40" s="578" t="s">
        <v>392</v>
      </c>
      <c r="J40" s="578" t="str">
        <f>+J10</f>
        <v>Despensa</v>
      </c>
      <c r="K40" s="578" t="s">
        <v>394</v>
      </c>
      <c r="L40" s="579" t="s">
        <v>395</v>
      </c>
    </row>
    <row r="41" spans="2:16">
      <c r="B41" s="141"/>
      <c r="C41" s="141"/>
      <c r="D41" s="142"/>
      <c r="E41" s="143"/>
      <c r="F41" s="142"/>
      <c r="G41" s="144"/>
      <c r="H41" s="144"/>
      <c r="I41" s="144"/>
      <c r="J41" s="144"/>
      <c r="K41" s="144"/>
      <c r="L41" s="145"/>
    </row>
    <row r="42" spans="2:16">
      <c r="B42" s="141">
        <v>511101111</v>
      </c>
      <c r="C42" s="141">
        <v>1100</v>
      </c>
      <c r="D42" s="142">
        <v>1</v>
      </c>
      <c r="E42" s="144" t="s">
        <v>402</v>
      </c>
      <c r="F42" s="142" t="s">
        <v>396</v>
      </c>
      <c r="G42" s="146">
        <f>'[2]Comp Plantilla 2015'!G37</f>
        <v>7045.4598568421061</v>
      </c>
      <c r="H42" s="146">
        <f>D42*G42</f>
        <v>7045.4598568421061</v>
      </c>
      <c r="I42" s="146">
        <f>H42*45/7</f>
        <v>45292.241936842111</v>
      </c>
      <c r="J42" s="146">
        <f>+H42/7*0.08*365</f>
        <v>29389.632545684217</v>
      </c>
      <c r="K42" s="146">
        <f>G42/7*0.3*20</f>
        <v>6038.9655915789481</v>
      </c>
      <c r="L42" s="146">
        <f>H42/7*365</f>
        <v>367370.40682105266</v>
      </c>
    </row>
    <row r="43" spans="2:16">
      <c r="B43" s="141"/>
      <c r="C43" s="141"/>
      <c r="D43" s="142"/>
      <c r="E43" s="144"/>
      <c r="F43" s="142"/>
      <c r="G43" s="146"/>
      <c r="H43" s="146"/>
      <c r="I43" s="146"/>
      <c r="J43" s="146"/>
      <c r="K43" s="146"/>
      <c r="L43" s="146"/>
      <c r="O43" s="127"/>
      <c r="P43" s="127"/>
    </row>
    <row r="44" spans="2:16">
      <c r="B44" s="141">
        <v>511101131</v>
      </c>
      <c r="C44" s="141">
        <v>1100</v>
      </c>
      <c r="D44" s="142">
        <v>1</v>
      </c>
      <c r="E44" s="144" t="s">
        <v>404</v>
      </c>
      <c r="F44" s="142" t="s">
        <v>396</v>
      </c>
      <c r="G44" s="146">
        <f>'[2]Comp Plantilla 2015'!G39</f>
        <v>4439.5929876480004</v>
      </c>
      <c r="H44" s="146">
        <f>D44*G44</f>
        <v>4439.5929876480004</v>
      </c>
      <c r="I44" s="146">
        <f>H44*45/7</f>
        <v>28540.240634880003</v>
      </c>
      <c r="J44" s="146">
        <f>+H44/7*0.08*365</f>
        <v>18519.4450341888</v>
      </c>
      <c r="K44" s="146">
        <f>G44/7*0.3*20</f>
        <v>3805.3654179840005</v>
      </c>
      <c r="L44" s="146">
        <f>H44/7*365</f>
        <v>231493.06292736001</v>
      </c>
    </row>
    <row r="45" spans="2:16">
      <c r="B45" s="141"/>
      <c r="C45" s="141"/>
      <c r="D45" s="142"/>
      <c r="E45" s="143"/>
      <c r="F45" s="142"/>
      <c r="G45" s="144"/>
      <c r="H45" s="144"/>
      <c r="I45" s="144"/>
      <c r="J45" s="146"/>
      <c r="K45" s="146"/>
      <c r="L45" s="145"/>
    </row>
    <row r="46" spans="2:16">
      <c r="B46" s="144"/>
      <c r="C46" s="144"/>
      <c r="D46" s="142">
        <f>SUM(D42:D45)</f>
        <v>2</v>
      </c>
      <c r="E46" s="144" t="s">
        <v>397</v>
      </c>
      <c r="F46" s="144"/>
      <c r="G46" s="144"/>
      <c r="H46" s="144"/>
      <c r="I46" s="144"/>
      <c r="J46" s="144"/>
      <c r="K46" s="144"/>
      <c r="L46" s="144"/>
    </row>
    <row r="47" spans="2:16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6">
      <c r="B48" s="152"/>
      <c r="C48" s="153"/>
      <c r="D48" s="153"/>
      <c r="E48" s="153"/>
      <c r="F48" s="154" t="s">
        <v>398</v>
      </c>
      <c r="G48" s="153"/>
      <c r="H48" s="155">
        <f>SUM(H42:H47)</f>
        <v>11485.052844490107</v>
      </c>
      <c r="I48" s="155">
        <f>SUM(I42:I47)</f>
        <v>73832.48257172211</v>
      </c>
      <c r="J48" s="155">
        <f>SUM(J42:J47)</f>
        <v>47909.077579873017</v>
      </c>
      <c r="K48" s="155">
        <f>SUM(K42:K47)</f>
        <v>9844.3310095629495</v>
      </c>
      <c r="L48" s="155">
        <f>SUM(L42:L47)</f>
        <v>598863.46974841272</v>
      </c>
    </row>
    <row r="50" spans="2:12">
      <c r="B50" s="148"/>
      <c r="C50" s="148"/>
      <c r="D50" s="148"/>
      <c r="E50" s="148"/>
      <c r="F50" s="159"/>
      <c r="G50" s="159"/>
      <c r="H50" s="160"/>
      <c r="I50" s="160"/>
      <c r="J50" s="160"/>
      <c r="K50" s="160"/>
      <c r="L50" s="160"/>
    </row>
    <row r="52" spans="2:12" ht="20.25">
      <c r="B52" s="1026" t="s">
        <v>382</v>
      </c>
      <c r="C52" s="1027"/>
      <c r="D52" s="1027"/>
      <c r="E52" s="1027"/>
      <c r="F52" s="1027"/>
      <c r="G52" s="1027"/>
      <c r="H52" s="1027"/>
      <c r="I52" s="1027"/>
      <c r="J52" s="1027"/>
      <c r="K52" s="1027"/>
      <c r="L52" s="1028"/>
    </row>
    <row r="53" spans="2:12" ht="18">
      <c r="B53" s="1020" t="str">
        <f>+B4</f>
        <v xml:space="preserve"> PRESUPUESTO DE EGRESOS 2015</v>
      </c>
      <c r="C53" s="1021"/>
      <c r="D53" s="1021"/>
      <c r="E53" s="1021"/>
      <c r="F53" s="1021"/>
      <c r="G53" s="1021"/>
      <c r="H53" s="1021"/>
      <c r="I53" s="1021"/>
      <c r="J53" s="1021"/>
      <c r="K53" s="1021"/>
      <c r="L53" s="1022"/>
    </row>
    <row r="54" spans="2:12" ht="18">
      <c r="B54" s="1020" t="s">
        <v>384</v>
      </c>
      <c r="C54" s="1021"/>
      <c r="D54" s="1021"/>
      <c r="E54" s="1021"/>
      <c r="F54" s="1021"/>
      <c r="G54" s="1021"/>
      <c r="H54" s="1021"/>
      <c r="I54" s="1021"/>
      <c r="J54" s="1021"/>
      <c r="K54" s="1021"/>
      <c r="L54" s="1022"/>
    </row>
    <row r="55" spans="2:12">
      <c r="B55" s="131"/>
      <c r="C55" s="132"/>
      <c r="D55" s="132"/>
      <c r="E55" s="581"/>
      <c r="F55" s="581"/>
      <c r="G55" s="581"/>
      <c r="H55" s="581"/>
      <c r="I55" s="581"/>
      <c r="J55" s="581"/>
      <c r="K55" s="581"/>
      <c r="L55" s="585"/>
    </row>
    <row r="56" spans="2:12">
      <c r="B56" s="133" t="s">
        <v>405</v>
      </c>
      <c r="C56" s="134"/>
      <c r="D56" s="135"/>
      <c r="E56" s="132" t="s">
        <v>406</v>
      </c>
      <c r="F56" s="581"/>
      <c r="G56" s="581"/>
      <c r="H56" s="581"/>
      <c r="I56" s="581"/>
      <c r="J56" s="581"/>
      <c r="K56" s="581"/>
      <c r="L56" s="585"/>
    </row>
    <row r="57" spans="2:12">
      <c r="B57" s="137"/>
      <c r="C57" s="138"/>
      <c r="D57" s="138"/>
      <c r="E57" s="580"/>
      <c r="F57" s="580"/>
      <c r="G57" s="580"/>
      <c r="H57" s="580"/>
      <c r="I57" s="580"/>
      <c r="J57" s="580"/>
      <c r="K57" s="580"/>
      <c r="L57" s="140"/>
    </row>
    <row r="58" spans="2:12">
      <c r="B58" s="1023"/>
      <c r="C58" s="1024"/>
      <c r="D58" s="1024"/>
      <c r="E58" s="1024"/>
      <c r="F58" s="1024"/>
      <c r="G58" s="1024"/>
      <c r="H58" s="1024"/>
      <c r="I58" s="1024"/>
      <c r="J58" s="1024"/>
      <c r="K58" s="1024"/>
      <c r="L58" s="1025"/>
    </row>
    <row r="59" spans="2:12">
      <c r="B59" s="577" t="s">
        <v>386</v>
      </c>
      <c r="C59" s="578"/>
      <c r="D59" s="578" t="s">
        <v>387</v>
      </c>
      <c r="E59" s="578" t="s">
        <v>388</v>
      </c>
      <c r="F59" s="578" t="s">
        <v>389</v>
      </c>
      <c r="G59" s="578" t="s">
        <v>390</v>
      </c>
      <c r="H59" s="578" t="s">
        <v>391</v>
      </c>
      <c r="I59" s="578" t="s">
        <v>392</v>
      </c>
      <c r="J59" s="578" t="str">
        <f>+J10</f>
        <v>Despensa</v>
      </c>
      <c r="K59" s="578" t="s">
        <v>394</v>
      </c>
      <c r="L59" s="579" t="s">
        <v>395</v>
      </c>
    </row>
    <row r="60" spans="2:12">
      <c r="B60" s="141"/>
      <c r="C60" s="141"/>
      <c r="D60" s="142"/>
      <c r="E60" s="143"/>
      <c r="F60" s="142"/>
      <c r="G60" s="144"/>
      <c r="H60" s="144"/>
      <c r="I60" s="144"/>
      <c r="J60" s="144"/>
      <c r="K60" s="144"/>
      <c r="L60" s="145"/>
    </row>
    <row r="61" spans="2:12">
      <c r="B61" s="141">
        <v>511101131</v>
      </c>
      <c r="C61" s="141">
        <v>1200</v>
      </c>
      <c r="D61" s="142">
        <v>1</v>
      </c>
      <c r="E61" s="144" t="s">
        <v>407</v>
      </c>
      <c r="F61" s="142" t="s">
        <v>396</v>
      </c>
      <c r="G61" s="146">
        <f>'[2]Comp Plantilla 2015'!G52</f>
        <v>3546.3452344320003</v>
      </c>
      <c r="H61" s="146">
        <f>D61*G61</f>
        <v>3546.3452344320003</v>
      </c>
      <c r="I61" s="146">
        <f>H61*45/7</f>
        <v>22797.933649920004</v>
      </c>
      <c r="J61" s="146">
        <f>+H61/7*0.08*365</f>
        <v>14793.325835059202</v>
      </c>
      <c r="K61" s="146">
        <f>G61/7*0.3*20</f>
        <v>3039.724486656</v>
      </c>
      <c r="L61" s="146">
        <f>H61/7*365</f>
        <v>184916.57293824002</v>
      </c>
    </row>
    <row r="62" spans="2:12">
      <c r="B62" s="141">
        <v>511101131</v>
      </c>
      <c r="C62" s="141">
        <v>1200</v>
      </c>
      <c r="D62" s="142">
        <v>1</v>
      </c>
      <c r="E62" s="144" t="s">
        <v>408</v>
      </c>
      <c r="F62" s="142" t="s">
        <v>396</v>
      </c>
      <c r="G62" s="146">
        <f>'[2]Comp Plantilla 2015'!G53</f>
        <v>1794.5624686080002</v>
      </c>
      <c r="H62" s="146">
        <f>D62*G62</f>
        <v>1794.5624686080002</v>
      </c>
      <c r="I62" s="146">
        <f>H62*45/7</f>
        <v>11536.473012480001</v>
      </c>
      <c r="J62" s="146">
        <f>+H62/7*0.08*365</f>
        <v>7485.8891547648009</v>
      </c>
      <c r="K62" s="146">
        <f>G62/7*0.3*20</f>
        <v>1538.1964016639999</v>
      </c>
      <c r="L62" s="146">
        <f>H62/7*365</f>
        <v>93573.614434560004</v>
      </c>
    </row>
    <row r="63" spans="2:12">
      <c r="B63" s="141">
        <v>511101131</v>
      </c>
      <c r="C63" s="141">
        <v>1200</v>
      </c>
      <c r="D63" s="142">
        <v>1</v>
      </c>
      <c r="E63" s="144" t="s">
        <v>409</v>
      </c>
      <c r="F63" s="142" t="s">
        <v>396</v>
      </c>
      <c r="G63" s="146">
        <f>'[2]Comp Plantilla 2015'!G54</f>
        <v>1794.5624686080002</v>
      </c>
      <c r="H63" s="146">
        <f>D63*G63</f>
        <v>1794.5624686080002</v>
      </c>
      <c r="I63" s="146">
        <f>H63*45/7</f>
        <v>11536.473012480001</v>
      </c>
      <c r="J63" s="146">
        <f>+H63/7*0.08*365</f>
        <v>7485.8891547648009</v>
      </c>
      <c r="K63" s="146">
        <f>G63/7*0.3*20</f>
        <v>1538.1964016639999</v>
      </c>
      <c r="L63" s="146">
        <f>H63/7*365</f>
        <v>93573.614434560004</v>
      </c>
    </row>
    <row r="64" spans="2:12">
      <c r="B64" s="141">
        <v>511101131</v>
      </c>
      <c r="C64" s="141"/>
      <c r="D64" s="142">
        <v>1</v>
      </c>
      <c r="E64" s="143" t="s">
        <v>410</v>
      </c>
      <c r="F64" s="142" t="s">
        <v>396</v>
      </c>
      <c r="G64" s="146">
        <f>'[2]Comp Plantilla 2015'!G55</f>
        <v>2786.6705817600009</v>
      </c>
      <c r="H64" s="146">
        <f>D64*G64</f>
        <v>2786.6705817600009</v>
      </c>
      <c r="I64" s="146">
        <f>H64*45/7</f>
        <v>17914.310882742862</v>
      </c>
      <c r="J64" s="146">
        <f>+H64/7*0.08*365</f>
        <v>11624.397283913147</v>
      </c>
      <c r="K64" s="146">
        <f>G64/7*0.3*20</f>
        <v>2388.574784365715</v>
      </c>
      <c r="L64" s="146">
        <f>H64/7*365</f>
        <v>145304.96604891433</v>
      </c>
    </row>
    <row r="65" spans="2:14">
      <c r="B65" s="141"/>
      <c r="C65" s="141"/>
      <c r="D65" s="142"/>
      <c r="E65" s="143"/>
      <c r="F65" s="142"/>
      <c r="G65" s="146"/>
      <c r="H65" s="146"/>
      <c r="I65" s="146"/>
      <c r="J65" s="146"/>
      <c r="K65" s="146"/>
      <c r="L65" s="146"/>
    </row>
    <row r="66" spans="2:14">
      <c r="B66" s="141"/>
      <c r="C66" s="141"/>
      <c r="D66" s="142"/>
      <c r="E66" s="143"/>
      <c r="F66" s="142"/>
      <c r="G66" s="146"/>
      <c r="H66" s="146"/>
      <c r="I66" s="146"/>
      <c r="J66" s="146"/>
      <c r="K66" s="146"/>
      <c r="L66" s="146"/>
    </row>
    <row r="67" spans="2:14">
      <c r="B67" s="141">
        <v>511101131</v>
      </c>
      <c r="C67" s="144"/>
      <c r="D67" s="142">
        <f>SUM(D61:D64)</f>
        <v>4</v>
      </c>
      <c r="E67" s="144" t="s">
        <v>397</v>
      </c>
      <c r="F67" s="144"/>
      <c r="G67" s="144"/>
      <c r="H67" s="144"/>
      <c r="I67" s="144"/>
      <c r="J67" s="144"/>
      <c r="K67" s="144"/>
      <c r="L67" s="144"/>
    </row>
    <row r="68" spans="2:14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2:14">
      <c r="B69" s="152"/>
      <c r="C69" s="153"/>
      <c r="D69" s="153"/>
      <c r="E69" s="153"/>
      <c r="F69" s="157" t="s">
        <v>398</v>
      </c>
      <c r="G69" s="157"/>
      <c r="H69" s="155">
        <f>SUM(H61:H68)</f>
        <v>9922.1407534080008</v>
      </c>
      <c r="I69" s="155">
        <f>SUM(I61:I68)</f>
        <v>63785.190557622875</v>
      </c>
      <c r="J69" s="155">
        <f>SUM(J61:J68)</f>
        <v>41389.50142850195</v>
      </c>
      <c r="K69" s="155">
        <f>SUM(K61:K68)</f>
        <v>8504.6920743497158</v>
      </c>
      <c r="L69" s="155">
        <f>SUM(L61:L68)</f>
        <v>517368.76785627438</v>
      </c>
      <c r="N69" s="127"/>
    </row>
    <row r="70" spans="2:14">
      <c r="B70" s="148"/>
      <c r="C70" s="148"/>
      <c r="D70" s="148"/>
      <c r="E70" s="148" t="s">
        <v>411</v>
      </c>
      <c r="F70" s="159"/>
      <c r="G70" s="159"/>
      <c r="H70" s="160"/>
      <c r="I70" s="160"/>
      <c r="J70" s="160"/>
      <c r="K70" s="160"/>
      <c r="L70" s="160"/>
      <c r="N70" s="127"/>
    </row>
    <row r="72" spans="2:14" ht="20.25">
      <c r="B72" s="1026" t="s">
        <v>382</v>
      </c>
      <c r="C72" s="1027"/>
      <c r="D72" s="1027"/>
      <c r="E72" s="1027"/>
      <c r="F72" s="1027"/>
      <c r="G72" s="1027"/>
      <c r="H72" s="1027"/>
      <c r="I72" s="1027"/>
      <c r="J72" s="1027"/>
      <c r="K72" s="1027"/>
      <c r="L72" s="1028"/>
    </row>
    <row r="73" spans="2:14" ht="18">
      <c r="B73" s="1020" t="str">
        <f>+B4</f>
        <v xml:space="preserve"> PRESUPUESTO DE EGRESOS 2015</v>
      </c>
      <c r="C73" s="1021"/>
      <c r="D73" s="1021"/>
      <c r="E73" s="1021"/>
      <c r="F73" s="1021"/>
      <c r="G73" s="1021"/>
      <c r="H73" s="1021"/>
      <c r="I73" s="1021"/>
      <c r="J73" s="1021"/>
      <c r="K73" s="1021"/>
      <c r="L73" s="1022"/>
    </row>
    <row r="74" spans="2:14" ht="18">
      <c r="B74" s="1020" t="s">
        <v>384</v>
      </c>
      <c r="C74" s="1021"/>
      <c r="D74" s="1021"/>
      <c r="E74" s="1021"/>
      <c r="F74" s="1021"/>
      <c r="G74" s="1021"/>
      <c r="H74" s="1021"/>
      <c r="I74" s="1021"/>
      <c r="J74" s="1021"/>
      <c r="K74" s="1021"/>
      <c r="L74" s="1022"/>
    </row>
    <row r="75" spans="2:14">
      <c r="B75" s="131"/>
      <c r="C75" s="132"/>
      <c r="D75" s="132"/>
      <c r="E75" s="581"/>
      <c r="F75" s="581"/>
      <c r="G75" s="581"/>
      <c r="H75" s="581"/>
      <c r="I75" s="581"/>
      <c r="J75" s="581"/>
      <c r="K75" s="581"/>
      <c r="L75" s="585"/>
    </row>
    <row r="76" spans="2:14">
      <c r="B76" s="133" t="s">
        <v>412</v>
      </c>
      <c r="C76" s="134"/>
      <c r="D76" s="135"/>
      <c r="E76" s="132" t="s">
        <v>90</v>
      </c>
      <c r="F76" s="581"/>
      <c r="G76" s="581"/>
      <c r="H76" s="581"/>
      <c r="I76" s="581"/>
      <c r="J76" s="581"/>
      <c r="K76" s="581"/>
      <c r="L76" s="585"/>
    </row>
    <row r="77" spans="2:14">
      <c r="B77" s="137"/>
      <c r="C77" s="138"/>
      <c r="D77" s="138"/>
      <c r="E77" s="580"/>
      <c r="F77" s="580"/>
      <c r="G77" s="580"/>
      <c r="H77" s="580"/>
      <c r="I77" s="580"/>
      <c r="J77" s="580"/>
      <c r="K77" s="580"/>
      <c r="L77" s="140"/>
    </row>
    <row r="78" spans="2:14">
      <c r="B78" s="1023"/>
      <c r="C78" s="1024"/>
      <c r="D78" s="1024"/>
      <c r="E78" s="1024"/>
      <c r="F78" s="1024"/>
      <c r="G78" s="1024"/>
      <c r="H78" s="1024"/>
      <c r="I78" s="1024"/>
      <c r="J78" s="1024"/>
      <c r="K78" s="1024"/>
      <c r="L78" s="1025"/>
    </row>
    <row r="79" spans="2:14">
      <c r="B79" s="577" t="s">
        <v>386</v>
      </c>
      <c r="C79" s="578"/>
      <c r="D79" s="578" t="s">
        <v>387</v>
      </c>
      <c r="E79" s="578" t="s">
        <v>388</v>
      </c>
      <c r="F79" s="578" t="s">
        <v>389</v>
      </c>
      <c r="G79" s="578" t="s">
        <v>390</v>
      </c>
      <c r="H79" s="578" t="s">
        <v>391</v>
      </c>
      <c r="I79" s="578" t="s">
        <v>392</v>
      </c>
      <c r="J79" s="578" t="str">
        <f>+J10</f>
        <v>Despensa</v>
      </c>
      <c r="K79" s="578" t="s">
        <v>394</v>
      </c>
      <c r="L79" s="579" t="s">
        <v>395</v>
      </c>
    </row>
    <row r="80" spans="2:14">
      <c r="B80" s="141"/>
      <c r="C80" s="141"/>
      <c r="D80" s="142"/>
      <c r="E80" s="143"/>
      <c r="F80" s="142"/>
      <c r="G80" s="144"/>
      <c r="H80" s="144"/>
      <c r="I80" s="144"/>
      <c r="J80" s="144"/>
      <c r="K80" s="144"/>
      <c r="L80" s="145"/>
    </row>
    <row r="81" spans="2:14">
      <c r="B81" s="141">
        <v>511101131</v>
      </c>
      <c r="C81" s="141">
        <v>1100</v>
      </c>
      <c r="D81" s="142">
        <v>1</v>
      </c>
      <c r="E81" s="144" t="s">
        <v>413</v>
      </c>
      <c r="F81" s="142" t="s">
        <v>396</v>
      </c>
      <c r="G81" s="146">
        <f>'[2]Comp Plantilla 2015'!G68</f>
        <v>6640.7111147520009</v>
      </c>
      <c r="H81" s="146">
        <f t="shared" ref="H81:H87" si="0">D81*G81</f>
        <v>6640.7111147520009</v>
      </c>
      <c r="I81" s="146">
        <f>H81*45/7</f>
        <v>42690.285737691433</v>
      </c>
      <c r="J81" s="146">
        <f>+H81/7*0.08*365</f>
        <v>27701.252078679776</v>
      </c>
      <c r="K81" s="146">
        <f>G81/7*0.3*20</f>
        <v>5692.0380983588575</v>
      </c>
      <c r="L81" s="146">
        <f>H81/7*365</f>
        <v>346265.65098349721</v>
      </c>
    </row>
    <row r="82" spans="2:14">
      <c r="B82" s="141">
        <v>511101131</v>
      </c>
      <c r="C82" s="141">
        <v>1200</v>
      </c>
      <c r="D82" s="142">
        <v>1</v>
      </c>
      <c r="E82" s="144" t="s">
        <v>414</v>
      </c>
      <c r="F82" s="142" t="s">
        <v>396</v>
      </c>
      <c r="G82" s="146">
        <f>'[2]Comp Plantilla 2015'!G69</f>
        <v>1549.6835128320001</v>
      </c>
      <c r="H82" s="146">
        <f t="shared" si="0"/>
        <v>1549.6835128320001</v>
      </c>
      <c r="I82" s="146">
        <f>H82*45/7</f>
        <v>9962.2511539200023</v>
      </c>
      <c r="J82" s="146">
        <f>+H82/7*0.08*365</f>
        <v>6464.3940820992002</v>
      </c>
      <c r="K82" s="146">
        <f>G82/7*0.3*20</f>
        <v>1328.3001538560002</v>
      </c>
      <c r="L82" s="146">
        <f>H82/7*365</f>
        <v>80804.926026240006</v>
      </c>
      <c r="N82" s="127"/>
    </row>
    <row r="83" spans="2:14">
      <c r="B83" s="141">
        <v>511101131</v>
      </c>
      <c r="C83" s="141"/>
      <c r="D83" s="142">
        <v>2</v>
      </c>
      <c r="E83" s="144" t="s">
        <v>415</v>
      </c>
      <c r="F83" s="142" t="s">
        <v>396</v>
      </c>
      <c r="G83" s="146">
        <f>'[2]Comp Plantilla 2015'!G70</f>
        <v>1367.4071756799999</v>
      </c>
      <c r="H83" s="146">
        <f t="shared" si="0"/>
        <v>2734.8143513599998</v>
      </c>
      <c r="I83" s="146">
        <f>H83*45/7</f>
        <v>17580.949401599999</v>
      </c>
      <c r="J83" s="146">
        <f>+H83/7*0.08*365</f>
        <v>11408.082722816001</v>
      </c>
      <c r="K83" s="146">
        <f>G83/7*0.3*20*2</f>
        <v>2344.1265868800001</v>
      </c>
      <c r="L83" s="146">
        <f>H83/7*365</f>
        <v>142601.03403519999</v>
      </c>
      <c r="N83" s="127"/>
    </row>
    <row r="84" spans="2:14">
      <c r="B84" s="141">
        <v>511101131</v>
      </c>
      <c r="C84" s="141">
        <v>1200</v>
      </c>
      <c r="D84" s="162">
        <v>1</v>
      </c>
      <c r="E84" s="161" t="s">
        <v>417</v>
      </c>
      <c r="F84" s="142" t="s">
        <v>396</v>
      </c>
      <c r="G84" s="146">
        <f>'[2]Comp Plantilla 2015'!G72</f>
        <v>1794.5604902534403</v>
      </c>
      <c r="H84" s="146">
        <f t="shared" si="0"/>
        <v>1794.5604902534403</v>
      </c>
      <c r="I84" s="146">
        <f>H84*18/7</f>
        <v>4614.5841177945604</v>
      </c>
      <c r="J84" s="146">
        <f>+H84/7*0.08*143</f>
        <v>2932.8245726427654</v>
      </c>
      <c r="K84" s="146">
        <f>G84/7*0.3*8</f>
        <v>615.27788237260813</v>
      </c>
      <c r="L84" s="146">
        <f>H84/7*143</f>
        <v>36660.307158034564</v>
      </c>
      <c r="N84" s="127"/>
    </row>
    <row r="85" spans="2:14">
      <c r="B85" s="141">
        <v>511101131</v>
      </c>
      <c r="C85" s="141"/>
      <c r="D85" s="162">
        <v>1</v>
      </c>
      <c r="E85" s="161" t="s">
        <v>418</v>
      </c>
      <c r="F85" s="142" t="s">
        <v>396</v>
      </c>
      <c r="G85" s="146">
        <f>'[2]Comp Plantilla 2015'!G73</f>
        <v>1085.8874624</v>
      </c>
      <c r="H85" s="146">
        <f t="shared" si="0"/>
        <v>1085.8874624</v>
      </c>
      <c r="I85" s="146">
        <f>H85*18/7</f>
        <v>2792.2820461714286</v>
      </c>
      <c r="J85" s="146">
        <f>+H85/7*0.08*143</f>
        <v>1774.6503671222856</v>
      </c>
      <c r="K85" s="146">
        <f>G85/7*0.3*8</f>
        <v>372.30427282285711</v>
      </c>
      <c r="L85" s="146">
        <f>H85/7*143</f>
        <v>22183.129589028569</v>
      </c>
    </row>
    <row r="86" spans="2:14">
      <c r="B86" s="141">
        <v>511101131</v>
      </c>
      <c r="C86" s="141"/>
      <c r="D86" s="162">
        <v>1</v>
      </c>
      <c r="E86" s="161" t="s">
        <v>419</v>
      </c>
      <c r="F86" s="142" t="s">
        <v>396</v>
      </c>
      <c r="G86" s="146">
        <f>'[2]Comp Plantilla 2015'!G74</f>
        <v>4525.78</v>
      </c>
      <c r="H86" s="146">
        <f t="shared" si="0"/>
        <v>4525.78</v>
      </c>
      <c r="I86" s="146">
        <f>H86*18/7</f>
        <v>11637.72</v>
      </c>
      <c r="J86" s="146">
        <f>+H86/7*0.08*143</f>
        <v>7396.4175999999998</v>
      </c>
      <c r="K86" s="146">
        <f>G86/7*0.3*8</f>
        <v>1551.6959999999999</v>
      </c>
      <c r="L86" s="146">
        <f>H86/7*143</f>
        <v>92455.22</v>
      </c>
    </row>
    <row r="87" spans="2:14">
      <c r="B87" s="141">
        <v>511101131</v>
      </c>
      <c r="C87" s="141"/>
      <c r="D87" s="162">
        <v>1</v>
      </c>
      <c r="E87" s="161" t="s">
        <v>420</v>
      </c>
      <c r="F87" s="142" t="s">
        <v>396</v>
      </c>
      <c r="G87" s="146">
        <f>'[2]Comp Plantilla 2015'!G75</f>
        <v>2145.71</v>
      </c>
      <c r="H87" s="146">
        <f t="shared" si="0"/>
        <v>2145.71</v>
      </c>
      <c r="I87" s="146">
        <f>H87*18/7</f>
        <v>5517.54</v>
      </c>
      <c r="J87" s="146">
        <f>+H87/7*0.08*143</f>
        <v>3506.7032000000008</v>
      </c>
      <c r="K87" s="146">
        <f>G87/7*0.3*8</f>
        <v>735.67200000000003</v>
      </c>
      <c r="L87" s="146">
        <f>H87/7*143</f>
        <v>43833.79</v>
      </c>
    </row>
    <row r="88" spans="2:14">
      <c r="B88" s="141"/>
      <c r="C88" s="141"/>
      <c r="D88" s="162"/>
      <c r="E88" s="161"/>
      <c r="F88" s="142"/>
      <c r="G88" s="146"/>
      <c r="H88" s="146"/>
      <c r="I88" s="146"/>
      <c r="J88" s="146"/>
      <c r="K88" s="146"/>
      <c r="L88" s="146"/>
    </row>
    <row r="89" spans="2:14">
      <c r="B89" s="144"/>
      <c r="C89" s="144"/>
      <c r="D89" s="142">
        <f>SUM(D81:D88)</f>
        <v>8</v>
      </c>
      <c r="E89" s="144" t="s">
        <v>397</v>
      </c>
      <c r="F89" s="144"/>
      <c r="G89" s="144"/>
      <c r="H89" s="144"/>
      <c r="I89" s="144"/>
      <c r="J89" s="144"/>
      <c r="K89" s="144"/>
      <c r="L89" s="144"/>
    </row>
    <row r="90" spans="2:14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2:14">
      <c r="B91" s="152"/>
      <c r="C91" s="153"/>
      <c r="D91" s="153"/>
      <c r="E91" s="153"/>
      <c r="F91" s="157" t="s">
        <v>398</v>
      </c>
      <c r="G91" s="157"/>
      <c r="H91" s="155">
        <f>SUM(H81:H90)</f>
        <v>20477.146931597439</v>
      </c>
      <c r="I91" s="155">
        <f>SUM(I81:I90)</f>
        <v>94795.612457177413</v>
      </c>
      <c r="J91" s="155">
        <f>SUM(J81:J90)</f>
        <v>61184.324623360029</v>
      </c>
      <c r="K91" s="155">
        <f>SUM(K81:K90)</f>
        <v>12639.414994290322</v>
      </c>
      <c r="L91" s="155">
        <f>SUM(L81:L90)</f>
        <v>764804.05779200024</v>
      </c>
    </row>
    <row r="92" spans="2:14">
      <c r="B92" s="148"/>
      <c r="C92" s="148"/>
      <c r="D92" s="148"/>
      <c r="E92" s="148"/>
      <c r="F92" s="159"/>
      <c r="G92" s="159" t="s">
        <v>421</v>
      </c>
      <c r="H92" s="160"/>
      <c r="I92" s="160"/>
      <c r="J92" s="160"/>
      <c r="K92" s="160"/>
      <c r="L92" s="160"/>
    </row>
    <row r="93" spans="2:14">
      <c r="B93" s="148"/>
      <c r="C93" s="148"/>
      <c r="D93" s="148"/>
      <c r="E93" s="148"/>
      <c r="F93" s="159"/>
      <c r="G93" s="159" t="s">
        <v>422</v>
      </c>
      <c r="H93" s="160"/>
      <c r="I93" s="160"/>
      <c r="J93" s="160"/>
      <c r="K93" s="160"/>
      <c r="L93" s="160"/>
    </row>
    <row r="94" spans="2:14" ht="20.25">
      <c r="B94" s="1026" t="s">
        <v>382</v>
      </c>
      <c r="C94" s="1027"/>
      <c r="D94" s="1027"/>
      <c r="E94" s="1027"/>
      <c r="F94" s="1027"/>
      <c r="G94" s="1027"/>
      <c r="H94" s="1027"/>
      <c r="I94" s="1027"/>
      <c r="J94" s="1027"/>
      <c r="K94" s="1027"/>
      <c r="L94" s="1028"/>
    </row>
    <row r="95" spans="2:14" ht="18">
      <c r="B95" s="1020" t="str">
        <f>+B4</f>
        <v xml:space="preserve"> PRESUPUESTO DE EGRESOS 2015</v>
      </c>
      <c r="C95" s="1021"/>
      <c r="D95" s="1021"/>
      <c r="E95" s="1021"/>
      <c r="F95" s="1021"/>
      <c r="G95" s="1021"/>
      <c r="H95" s="1021"/>
      <c r="I95" s="1021"/>
      <c r="J95" s="1021"/>
      <c r="K95" s="1021"/>
      <c r="L95" s="1022"/>
    </row>
    <row r="96" spans="2:14" ht="18">
      <c r="B96" s="1020" t="s">
        <v>384</v>
      </c>
      <c r="C96" s="1021"/>
      <c r="D96" s="1021"/>
      <c r="E96" s="1021"/>
      <c r="F96" s="1021"/>
      <c r="G96" s="1021"/>
      <c r="H96" s="1021"/>
      <c r="I96" s="1021"/>
      <c r="J96" s="1021"/>
      <c r="K96" s="1021"/>
      <c r="L96" s="1022"/>
    </row>
    <row r="97" spans="2:12">
      <c r="B97" s="131"/>
      <c r="C97" s="132"/>
      <c r="E97" s="132" t="s">
        <v>423</v>
      </c>
      <c r="F97" s="581"/>
      <c r="G97" s="581"/>
      <c r="H97" s="581"/>
      <c r="I97" s="581"/>
      <c r="J97" s="581"/>
      <c r="K97" s="581"/>
      <c r="L97" s="585"/>
    </row>
    <row r="98" spans="2:12">
      <c r="B98" s="133" t="s">
        <v>424</v>
      </c>
      <c r="C98" s="134"/>
      <c r="D98" s="135"/>
      <c r="E98" s="132" t="s">
        <v>425</v>
      </c>
      <c r="F98" s="581"/>
      <c r="G98" s="581"/>
      <c r="H98" s="581"/>
      <c r="I98" s="581"/>
      <c r="J98" s="581"/>
      <c r="K98" s="581"/>
      <c r="L98" s="585"/>
    </row>
    <row r="99" spans="2:12">
      <c r="B99" s="137"/>
      <c r="C99" s="138"/>
      <c r="D99" s="138"/>
      <c r="E99" s="580"/>
      <c r="F99" s="580"/>
      <c r="G99" s="580"/>
      <c r="H99" s="580"/>
      <c r="I99" s="580"/>
      <c r="J99" s="580"/>
      <c r="K99" s="580"/>
      <c r="L99" s="140"/>
    </row>
    <row r="100" spans="2:12">
      <c r="B100" s="1023"/>
      <c r="C100" s="1024"/>
      <c r="D100" s="1024"/>
      <c r="E100" s="1024"/>
      <c r="F100" s="1024"/>
      <c r="G100" s="1024"/>
      <c r="H100" s="1024"/>
      <c r="I100" s="1024"/>
      <c r="J100" s="1024"/>
      <c r="K100" s="1024"/>
      <c r="L100" s="1025"/>
    </row>
    <row r="101" spans="2:12">
      <c r="B101" s="577" t="s">
        <v>386</v>
      </c>
      <c r="C101" s="578"/>
      <c r="D101" s="578" t="s">
        <v>387</v>
      </c>
      <c r="E101" s="578" t="s">
        <v>388</v>
      </c>
      <c r="F101" s="578" t="s">
        <v>389</v>
      </c>
      <c r="G101" s="578" t="s">
        <v>390</v>
      </c>
      <c r="H101" s="578" t="s">
        <v>391</v>
      </c>
      <c r="I101" s="578" t="s">
        <v>392</v>
      </c>
      <c r="J101" s="578" t="str">
        <f>+J10</f>
        <v>Despensa</v>
      </c>
      <c r="K101" s="578" t="s">
        <v>394</v>
      </c>
      <c r="L101" s="579" t="s">
        <v>395</v>
      </c>
    </row>
    <row r="102" spans="2:1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44"/>
    </row>
    <row r="103" spans="2:12">
      <c r="B103" s="141">
        <v>511101131</v>
      </c>
      <c r="C103" s="141">
        <v>1100</v>
      </c>
      <c r="D103" s="142">
        <v>1</v>
      </c>
      <c r="E103" s="144" t="s">
        <v>426</v>
      </c>
      <c r="F103" s="142" t="s">
        <v>396</v>
      </c>
      <c r="G103" s="146">
        <f>'[2]Comp Plantilla 2015'!G105</f>
        <v>6640.7111147520009</v>
      </c>
      <c r="H103" s="146">
        <f t="shared" ref="H103:H112" si="1">D103*G103</f>
        <v>6640.7111147520009</v>
      </c>
      <c r="I103" s="146">
        <f t="shared" ref="I103:I114" si="2">H103*45/7</f>
        <v>42690.285737691433</v>
      </c>
      <c r="J103" s="146">
        <f>+H103/7*0.08*365</f>
        <v>27701.252078679776</v>
      </c>
      <c r="K103" s="146">
        <f t="shared" ref="K103:K112" si="3">G103/7*0.3*20</f>
        <v>5692.0380983588575</v>
      </c>
      <c r="L103" s="146">
        <f t="shared" ref="L103:L112" si="4">H103/7*365</f>
        <v>346265.65098349721</v>
      </c>
    </row>
    <row r="104" spans="2:12">
      <c r="B104" s="141">
        <v>511101131</v>
      </c>
      <c r="C104" s="141">
        <v>1100</v>
      </c>
      <c r="D104" s="142">
        <v>1</v>
      </c>
      <c r="E104" s="144" t="str">
        <f>+'[3]Comp Plantilla 2013'!B113</f>
        <v>JEFE DE AUDITORIA INTERNA</v>
      </c>
      <c r="F104" s="142" t="s">
        <v>396</v>
      </c>
      <c r="G104" s="146">
        <f>'[2]Comp Plantilla 2015'!G106</f>
        <v>5390.4905832960003</v>
      </c>
      <c r="H104" s="146">
        <f t="shared" si="1"/>
        <v>5390.4905832960003</v>
      </c>
      <c r="I104" s="146">
        <f t="shared" si="2"/>
        <v>34653.15374976</v>
      </c>
      <c r="J104" s="146">
        <f t="shared" ref="J104:J114" si="5">+H104/7*0.08*365</f>
        <v>22486.046433177598</v>
      </c>
      <c r="K104" s="146">
        <f t="shared" si="3"/>
        <v>4620.4204999679996</v>
      </c>
      <c r="L104" s="146">
        <f t="shared" si="4"/>
        <v>281075.58041472</v>
      </c>
    </row>
    <row r="105" spans="2:12">
      <c r="B105" s="141">
        <v>511101131</v>
      </c>
      <c r="C105" s="141">
        <v>1100</v>
      </c>
      <c r="D105" s="142">
        <v>1</v>
      </c>
      <c r="E105" s="144" t="s">
        <v>427</v>
      </c>
      <c r="F105" s="142" t="s">
        <v>396</v>
      </c>
      <c r="G105" s="146">
        <f>'[2]Comp Plantilla 2015'!G107</f>
        <v>3715.2199418880004</v>
      </c>
      <c r="H105" s="146">
        <f t="shared" si="1"/>
        <v>3715.2199418880004</v>
      </c>
      <c r="I105" s="146">
        <f t="shared" si="2"/>
        <v>23883.556769280003</v>
      </c>
      <c r="J105" s="146">
        <f t="shared" si="5"/>
        <v>15497.774614732802</v>
      </c>
      <c r="K105" s="146">
        <f t="shared" si="3"/>
        <v>3184.4742359040001</v>
      </c>
      <c r="L105" s="146">
        <f t="shared" si="4"/>
        <v>193722.18268416004</v>
      </c>
    </row>
    <row r="106" spans="2:12">
      <c r="B106" s="141">
        <v>511101131</v>
      </c>
      <c r="C106" s="141">
        <v>1100</v>
      </c>
      <c r="D106" s="142">
        <v>1</v>
      </c>
      <c r="E106" s="144" t="s">
        <v>428</v>
      </c>
      <c r="F106" s="142" t="s">
        <v>396</v>
      </c>
      <c r="G106" s="146">
        <f>'[2]Comp Plantilla 2015'!G108</f>
        <v>3715.2199418880004</v>
      </c>
      <c r="H106" s="146">
        <f t="shared" si="1"/>
        <v>3715.2199418880004</v>
      </c>
      <c r="I106" s="146">
        <f t="shared" si="2"/>
        <v>23883.556769280003</v>
      </c>
      <c r="J106" s="146">
        <f t="shared" si="5"/>
        <v>15497.774614732802</v>
      </c>
      <c r="K106" s="146">
        <f t="shared" si="3"/>
        <v>3184.4742359040001</v>
      </c>
      <c r="L106" s="146">
        <f t="shared" si="4"/>
        <v>193722.18268416004</v>
      </c>
    </row>
    <row r="107" spans="2:12">
      <c r="B107" s="141">
        <v>511101131</v>
      </c>
      <c r="C107" s="141">
        <v>1100</v>
      </c>
      <c r="D107" s="142">
        <v>1</v>
      </c>
      <c r="E107" s="144" t="s">
        <v>429</v>
      </c>
      <c r="F107" s="142" t="s">
        <v>396</v>
      </c>
      <c r="G107" s="146">
        <f>'[2]Comp Plantilla 2015'!G109</f>
        <v>3715.2213092726788</v>
      </c>
      <c r="H107" s="146">
        <f t="shared" si="1"/>
        <v>3715.2213092726788</v>
      </c>
      <c r="I107" s="146">
        <f t="shared" si="2"/>
        <v>23883.565559610081</v>
      </c>
      <c r="J107" s="146">
        <f t="shared" si="5"/>
        <v>15497.780318680316</v>
      </c>
      <c r="K107" s="146">
        <f t="shared" si="3"/>
        <v>3184.4754079480099</v>
      </c>
      <c r="L107" s="146">
        <f t="shared" si="4"/>
        <v>193722.25398350394</v>
      </c>
    </row>
    <row r="108" spans="2:12">
      <c r="B108" s="141">
        <v>511101131</v>
      </c>
      <c r="C108" s="141">
        <v>1100</v>
      </c>
      <c r="D108" s="142">
        <v>1</v>
      </c>
      <c r="E108" s="144" t="s">
        <v>430</v>
      </c>
      <c r="F108" s="142" t="s">
        <v>396</v>
      </c>
      <c r="G108" s="146">
        <f>'[2]Comp Plantilla 2015'!G110</f>
        <v>3715.2202880000004</v>
      </c>
      <c r="H108" s="146">
        <f t="shared" si="1"/>
        <v>3715.2202880000004</v>
      </c>
      <c r="I108" s="146">
        <f t="shared" si="2"/>
        <v>23883.558994285715</v>
      </c>
      <c r="J108" s="146">
        <f t="shared" si="5"/>
        <v>15497.776058514286</v>
      </c>
      <c r="K108" s="146">
        <f t="shared" si="3"/>
        <v>3184.4745325714284</v>
      </c>
      <c r="L108" s="146">
        <f t="shared" si="4"/>
        <v>193722.20073142857</v>
      </c>
    </row>
    <row r="109" spans="2:12">
      <c r="B109" s="141">
        <v>511101131</v>
      </c>
      <c r="C109" s="141">
        <v>1200</v>
      </c>
      <c r="D109" s="142">
        <v>1</v>
      </c>
      <c r="E109" s="144" t="s">
        <v>431</v>
      </c>
      <c r="F109" s="142" t="s">
        <v>396</v>
      </c>
      <c r="G109" s="146">
        <f>'[2]Comp Plantilla 2015'!G111</f>
        <v>2782.4169085440003</v>
      </c>
      <c r="H109" s="146">
        <f t="shared" si="1"/>
        <v>2782.4169085440003</v>
      </c>
      <c r="I109" s="146">
        <f t="shared" si="2"/>
        <v>17886.965840640001</v>
      </c>
      <c r="J109" s="146">
        <f t="shared" si="5"/>
        <v>11606.653389926401</v>
      </c>
      <c r="K109" s="146">
        <f t="shared" si="3"/>
        <v>2384.9287787520002</v>
      </c>
      <c r="L109" s="146">
        <f t="shared" si="4"/>
        <v>145083.16737408002</v>
      </c>
    </row>
    <row r="110" spans="2:12">
      <c r="B110" s="141">
        <v>511101131</v>
      </c>
      <c r="C110" s="141">
        <v>1200</v>
      </c>
      <c r="D110" s="142">
        <v>1</v>
      </c>
      <c r="E110" s="144" t="s">
        <v>432</v>
      </c>
      <c r="F110" s="142" t="s">
        <v>396</v>
      </c>
      <c r="G110" s="146">
        <f>'[2]Comp Plantilla 2015'!G112</f>
        <v>2782.4169085440003</v>
      </c>
      <c r="H110" s="146">
        <f t="shared" si="1"/>
        <v>2782.4169085440003</v>
      </c>
      <c r="I110" s="146">
        <f t="shared" si="2"/>
        <v>17886.965840640001</v>
      </c>
      <c r="J110" s="146">
        <f t="shared" si="5"/>
        <v>11606.653389926401</v>
      </c>
      <c r="K110" s="146">
        <f t="shared" si="3"/>
        <v>2384.9287787520002</v>
      </c>
      <c r="L110" s="146">
        <f t="shared" si="4"/>
        <v>145083.16737408002</v>
      </c>
    </row>
    <row r="111" spans="2:12">
      <c r="B111" s="141">
        <v>511101131</v>
      </c>
      <c r="C111" s="141">
        <v>1200</v>
      </c>
      <c r="D111" s="142">
        <v>1</v>
      </c>
      <c r="E111" s="144" t="s">
        <v>433</v>
      </c>
      <c r="F111" s="142" t="s">
        <v>396</v>
      </c>
      <c r="G111" s="146">
        <f>'[2]Comp Plantilla 2015'!G113</f>
        <v>2145.7174502400003</v>
      </c>
      <c r="H111" s="146">
        <f t="shared" si="1"/>
        <v>2145.7174502400003</v>
      </c>
      <c r="I111" s="146">
        <f t="shared" si="2"/>
        <v>13793.897894400001</v>
      </c>
      <c r="J111" s="146">
        <f t="shared" si="5"/>
        <v>8950.7070781440016</v>
      </c>
      <c r="K111" s="146">
        <f t="shared" si="3"/>
        <v>1839.18638592</v>
      </c>
      <c r="L111" s="146">
        <f t="shared" si="4"/>
        <v>111883.83847680001</v>
      </c>
    </row>
    <row r="112" spans="2:12">
      <c r="B112" s="141">
        <v>511101131</v>
      </c>
      <c r="C112" s="141">
        <v>12</v>
      </c>
      <c r="D112" s="142">
        <v>1</v>
      </c>
      <c r="E112" s="144" t="s">
        <v>434</v>
      </c>
      <c r="F112" s="142" t="s">
        <v>396</v>
      </c>
      <c r="G112" s="146">
        <f>'[2]Comp Plantilla 2015'!G114</f>
        <v>2145.72307456</v>
      </c>
      <c r="H112" s="146">
        <f t="shared" si="1"/>
        <v>2145.72307456</v>
      </c>
      <c r="I112" s="146">
        <f t="shared" si="2"/>
        <v>13793.934050742857</v>
      </c>
      <c r="J112" s="146">
        <f t="shared" si="5"/>
        <v>8950.7305395931417</v>
      </c>
      <c r="K112" s="146">
        <f t="shared" si="3"/>
        <v>1839.191206765714</v>
      </c>
      <c r="L112" s="146">
        <f t="shared" si="4"/>
        <v>111884.13174491428</v>
      </c>
    </row>
    <row r="113" spans="2:12">
      <c r="B113" s="141">
        <v>511101131</v>
      </c>
      <c r="C113" s="141">
        <v>1200</v>
      </c>
      <c r="D113" s="142">
        <v>3</v>
      </c>
      <c r="E113" s="144" t="s">
        <v>435</v>
      </c>
      <c r="F113" s="142" t="s">
        <v>396</v>
      </c>
      <c r="G113" s="146">
        <f>'[2]Comp Plantilla 2015'!G115</f>
        <v>1432.494056448</v>
      </c>
      <c r="H113" s="146">
        <f>D113*G113</f>
        <v>4297.4821693439999</v>
      </c>
      <c r="I113" s="146">
        <f t="shared" si="2"/>
        <v>27626.67108864</v>
      </c>
      <c r="J113" s="146">
        <f t="shared" si="5"/>
        <v>17926.639906406399</v>
      </c>
      <c r="K113" s="146">
        <f>G113/7*0.3*20*3</f>
        <v>3683.5561451519998</v>
      </c>
      <c r="L113" s="146">
        <f>H113/7*365</f>
        <v>224082.99883008</v>
      </c>
    </row>
    <row r="114" spans="2:12">
      <c r="B114" s="141">
        <v>511101131</v>
      </c>
      <c r="C114" s="141"/>
      <c r="D114" s="142">
        <v>1</v>
      </c>
      <c r="E114" s="144" t="s">
        <v>436</v>
      </c>
      <c r="F114" s="142" t="s">
        <v>396</v>
      </c>
      <c r="G114" s="146">
        <f>'[2]Comp Plantilla 2015'!G116</f>
        <v>1432.48</v>
      </c>
      <c r="H114" s="146">
        <f>D114*G114</f>
        <v>1432.48</v>
      </c>
      <c r="I114" s="146">
        <f t="shared" si="2"/>
        <v>9208.7999999999993</v>
      </c>
      <c r="J114" s="146">
        <f t="shared" si="5"/>
        <v>5975.4880000000003</v>
      </c>
      <c r="K114" s="146">
        <f>G114/7*0.3*20*1</f>
        <v>1227.8400000000001</v>
      </c>
      <c r="L114" s="146">
        <f>H114/7*365</f>
        <v>74693.600000000006</v>
      </c>
    </row>
    <row r="115" spans="2:12">
      <c r="B115" s="141"/>
      <c r="C115" s="141"/>
      <c r="D115" s="142"/>
      <c r="E115" s="143"/>
      <c r="F115" s="142"/>
      <c r="G115" s="144"/>
      <c r="H115" s="144"/>
      <c r="I115" s="144"/>
      <c r="J115" s="169"/>
      <c r="K115" s="169"/>
      <c r="L115" s="145"/>
    </row>
    <row r="116" spans="2:12">
      <c r="B116" s="144"/>
      <c r="C116" s="144"/>
      <c r="D116" s="142">
        <f>SUM(D103:D115)</f>
        <v>14</v>
      </c>
      <c r="E116" s="144" t="s">
        <v>397</v>
      </c>
      <c r="F116" s="144"/>
      <c r="G116" s="146"/>
      <c r="H116" s="144"/>
      <c r="I116" s="144"/>
      <c r="J116" s="144"/>
      <c r="K116" s="144"/>
      <c r="L116" s="144"/>
    </row>
    <row r="117" spans="2:12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</row>
    <row r="118" spans="2:12">
      <c r="B118" s="152"/>
      <c r="C118" s="153"/>
      <c r="D118" s="153"/>
      <c r="E118" s="153"/>
      <c r="F118" s="157" t="s">
        <v>398</v>
      </c>
      <c r="G118" s="157"/>
      <c r="H118" s="155">
        <f>SUM(H103:H117)</f>
        <v>42478.319690328688</v>
      </c>
      <c r="I118" s="155">
        <f>SUM(I103:I117)</f>
        <v>273074.91229497007</v>
      </c>
      <c r="J118" s="155">
        <f>SUM(J103:J117)</f>
        <v>177195.27642251394</v>
      </c>
      <c r="K118" s="155">
        <f>SUM(K103:K117)</f>
        <v>36409.988305996012</v>
      </c>
      <c r="L118" s="155">
        <f>SUM(L103:L117)</f>
        <v>2214940.9552814243</v>
      </c>
    </row>
    <row r="120" spans="2:12" ht="20.25">
      <c r="B120" s="1026" t="s">
        <v>382</v>
      </c>
      <c r="C120" s="1027"/>
      <c r="D120" s="1027"/>
      <c r="E120" s="1027"/>
      <c r="F120" s="1027"/>
      <c r="G120" s="1027"/>
      <c r="H120" s="1027"/>
      <c r="I120" s="1027"/>
      <c r="J120" s="1027"/>
      <c r="K120" s="1027"/>
      <c r="L120" s="1028"/>
    </row>
    <row r="121" spans="2:12" ht="18">
      <c r="B121" s="1020" t="str">
        <f>+B4</f>
        <v xml:space="preserve"> PRESUPUESTO DE EGRESOS 2015</v>
      </c>
      <c r="C121" s="1021"/>
      <c r="D121" s="1021"/>
      <c r="E121" s="1021"/>
      <c r="F121" s="1021"/>
      <c r="G121" s="1021"/>
      <c r="H121" s="1021"/>
      <c r="I121" s="1021"/>
      <c r="J121" s="1021"/>
      <c r="K121" s="1021"/>
      <c r="L121" s="1022"/>
    </row>
    <row r="122" spans="2:12" ht="18">
      <c r="B122" s="1020" t="s">
        <v>384</v>
      </c>
      <c r="C122" s="1021"/>
      <c r="D122" s="1021"/>
      <c r="E122" s="1021"/>
      <c r="F122" s="1021"/>
      <c r="G122" s="1021"/>
      <c r="H122" s="1021"/>
      <c r="I122" s="1021"/>
      <c r="J122" s="1021"/>
      <c r="K122" s="1021"/>
      <c r="L122" s="1022"/>
    </row>
    <row r="123" spans="2:12">
      <c r="B123" s="131"/>
      <c r="C123" s="132"/>
      <c r="E123" s="132" t="s">
        <v>423</v>
      </c>
      <c r="F123" s="581"/>
      <c r="G123" s="581"/>
      <c r="H123" s="581"/>
      <c r="I123" s="581"/>
      <c r="J123" s="581"/>
      <c r="K123" s="581"/>
      <c r="L123" s="585"/>
    </row>
    <row r="124" spans="2:12">
      <c r="B124" s="133" t="s">
        <v>437</v>
      </c>
      <c r="C124" s="134"/>
      <c r="D124" s="135"/>
      <c r="E124" s="132" t="s">
        <v>438</v>
      </c>
      <c r="F124" s="581"/>
      <c r="G124" s="581"/>
      <c r="H124" s="581"/>
      <c r="I124" s="581"/>
      <c r="J124" s="581"/>
      <c r="K124" s="581"/>
      <c r="L124" s="585"/>
    </row>
    <row r="125" spans="2:12">
      <c r="B125" s="137"/>
      <c r="C125" s="138"/>
      <c r="D125" s="138"/>
      <c r="E125" s="580"/>
      <c r="F125" s="580"/>
      <c r="G125" s="580"/>
      <c r="H125" s="580"/>
      <c r="I125" s="580"/>
      <c r="J125" s="580"/>
      <c r="K125" s="580"/>
      <c r="L125" s="140"/>
    </row>
    <row r="126" spans="2:12">
      <c r="B126" s="1023"/>
      <c r="C126" s="1024"/>
      <c r="D126" s="1024"/>
      <c r="E126" s="1024"/>
      <c r="F126" s="1024"/>
      <c r="G126" s="1024"/>
      <c r="H126" s="1024"/>
      <c r="I126" s="1024"/>
      <c r="J126" s="1024"/>
      <c r="K126" s="1024"/>
      <c r="L126" s="1025"/>
    </row>
    <row r="127" spans="2:12">
      <c r="B127" s="577" t="s">
        <v>386</v>
      </c>
      <c r="C127" s="578"/>
      <c r="D127" s="578" t="s">
        <v>387</v>
      </c>
      <c r="E127" s="578" t="s">
        <v>388</v>
      </c>
      <c r="F127" s="578" t="s">
        <v>389</v>
      </c>
      <c r="G127" s="578" t="s">
        <v>390</v>
      </c>
      <c r="H127" s="578" t="s">
        <v>391</v>
      </c>
      <c r="I127" s="578" t="s">
        <v>392</v>
      </c>
      <c r="J127" s="578" t="str">
        <f>+J10</f>
        <v>Despensa</v>
      </c>
      <c r="K127" s="578" t="s">
        <v>394</v>
      </c>
      <c r="L127" s="579" t="s">
        <v>395</v>
      </c>
    </row>
    <row r="128" spans="2:12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44"/>
    </row>
    <row r="129" spans="2:14">
      <c r="B129" s="141">
        <v>511101131</v>
      </c>
      <c r="C129" s="141">
        <v>1100</v>
      </c>
      <c r="D129" s="142">
        <v>1</v>
      </c>
      <c r="E129" s="144" t="s">
        <v>439</v>
      </c>
      <c r="F129" s="142" t="s">
        <v>396</v>
      </c>
      <c r="G129" s="146">
        <f>'[2]Comp Plantilla 2015'!G129</f>
        <v>4806.2964019200008</v>
      </c>
      <c r="H129" s="146">
        <f t="shared" ref="H129:H135" si="6">D129*G129</f>
        <v>4806.2964019200008</v>
      </c>
      <c r="I129" s="146">
        <f t="shared" ref="I129:I135" si="7">H129*45/7</f>
        <v>30897.619726628578</v>
      </c>
      <c r="J129" s="146">
        <f t="shared" ref="J129:J135" si="8">+H129/7*0.08*365</f>
        <v>20049.122133723431</v>
      </c>
      <c r="K129" s="146">
        <f>G129/7*0.3*20</f>
        <v>4119.682630217143</v>
      </c>
      <c r="L129" s="146">
        <f>H129/7*365</f>
        <v>250614.02667154287</v>
      </c>
    </row>
    <row r="130" spans="2:14">
      <c r="B130" s="141">
        <v>511101131</v>
      </c>
      <c r="C130" s="141"/>
      <c r="D130" s="142">
        <v>1</v>
      </c>
      <c r="E130" s="144" t="s">
        <v>440</v>
      </c>
      <c r="F130" s="142" t="s">
        <v>396</v>
      </c>
      <c r="G130" s="146">
        <f>'[2]Comp Plantilla 2015'!G130</f>
        <v>2145.7175999999999</v>
      </c>
      <c r="H130" s="146">
        <f t="shared" si="6"/>
        <v>2145.7175999999999</v>
      </c>
      <c r="I130" s="146">
        <f t="shared" si="7"/>
        <v>13793.898857142858</v>
      </c>
      <c r="J130" s="146">
        <f t="shared" si="8"/>
        <v>8950.7077028571439</v>
      </c>
      <c r="K130" s="146">
        <f>G130/7*0.3*20</f>
        <v>1839.1865142857141</v>
      </c>
      <c r="L130" s="146">
        <f t="shared" ref="L130:L135" si="9">H130/7*365</f>
        <v>111883.84628571429</v>
      </c>
    </row>
    <row r="131" spans="2:14">
      <c r="B131" s="141">
        <v>511101131</v>
      </c>
      <c r="C131" s="141"/>
      <c r="D131" s="142">
        <v>1</v>
      </c>
      <c r="E131" s="144" t="s">
        <v>441</v>
      </c>
      <c r="F131" s="142" t="s">
        <v>396</v>
      </c>
      <c r="G131" s="146">
        <f>'[2]Comp Plantilla 2015'!G131</f>
        <v>2145.7175999999999</v>
      </c>
      <c r="H131" s="146">
        <f t="shared" si="6"/>
        <v>2145.7175999999999</v>
      </c>
      <c r="I131" s="146">
        <f t="shared" si="7"/>
        <v>13793.898857142858</v>
      </c>
      <c r="J131" s="146">
        <f t="shared" si="8"/>
        <v>8950.7077028571439</v>
      </c>
      <c r="K131" s="146">
        <f>G131/7*0.3*20</f>
        <v>1839.1865142857141</v>
      </c>
      <c r="L131" s="146">
        <f t="shared" si="9"/>
        <v>111883.84628571429</v>
      </c>
    </row>
    <row r="132" spans="2:14">
      <c r="B132" s="141">
        <v>511101131</v>
      </c>
      <c r="C132" s="141"/>
      <c r="D132" s="142">
        <v>1</v>
      </c>
      <c r="E132" s="144" t="s">
        <v>442</v>
      </c>
      <c r="F132" s="142" t="s">
        <v>396</v>
      </c>
      <c r="G132" s="146">
        <f>'[2]Comp Plantilla 2015'!G132</f>
        <v>2145.7175999999999</v>
      </c>
      <c r="H132" s="146">
        <f t="shared" si="6"/>
        <v>2145.7175999999999</v>
      </c>
      <c r="I132" s="146">
        <f t="shared" si="7"/>
        <v>13793.898857142858</v>
      </c>
      <c r="J132" s="146">
        <f t="shared" si="8"/>
        <v>8950.7077028571439</v>
      </c>
      <c r="K132" s="146">
        <f>G132/7*0.3*20</f>
        <v>1839.1865142857141</v>
      </c>
      <c r="L132" s="146">
        <f t="shared" si="9"/>
        <v>111883.84628571429</v>
      </c>
    </row>
    <row r="133" spans="2:14">
      <c r="B133" s="141">
        <v>511101131</v>
      </c>
      <c r="C133" s="141">
        <v>1200</v>
      </c>
      <c r="D133" s="142">
        <v>6</v>
      </c>
      <c r="E133" s="144" t="s">
        <v>443</v>
      </c>
      <c r="F133" s="142" t="s">
        <v>396</v>
      </c>
      <c r="G133" s="146">
        <f>'[2]Comp Plantilla 2015'!G133</f>
        <v>1626.5854026240002</v>
      </c>
      <c r="H133" s="146">
        <f t="shared" si="6"/>
        <v>9759.5124157440005</v>
      </c>
      <c r="I133" s="146">
        <f t="shared" si="7"/>
        <v>62739.722672640004</v>
      </c>
      <c r="J133" s="146">
        <f t="shared" si="8"/>
        <v>40711.108934246404</v>
      </c>
      <c r="K133" s="146">
        <f>G133/7*0.3*20*6</f>
        <v>8365.2963563520025</v>
      </c>
      <c r="L133" s="146">
        <f t="shared" si="9"/>
        <v>508888.86167807999</v>
      </c>
      <c r="N133" s="127"/>
    </row>
    <row r="134" spans="2:14">
      <c r="B134" s="141">
        <v>511101131</v>
      </c>
      <c r="C134" s="141">
        <v>1200</v>
      </c>
      <c r="D134" s="142">
        <v>2</v>
      </c>
      <c r="E134" s="144" t="s">
        <v>444</v>
      </c>
      <c r="F134" s="142" t="s">
        <v>396</v>
      </c>
      <c r="G134" s="146">
        <f>'[2]Comp Plantilla 2015'!G134</f>
        <v>1626.5897299758078</v>
      </c>
      <c r="H134" s="146">
        <f t="shared" si="6"/>
        <v>3253.1794599516156</v>
      </c>
      <c r="I134" s="146">
        <f t="shared" si="7"/>
        <v>20913.296528260387</v>
      </c>
      <c r="J134" s="146">
        <f t="shared" si="8"/>
        <v>13570.40574722674</v>
      </c>
      <c r="K134" s="146">
        <f>G134/7*0.3*20*2</f>
        <v>2788.4395371013848</v>
      </c>
      <c r="L134" s="146">
        <f t="shared" si="9"/>
        <v>169630.07184033425</v>
      </c>
    </row>
    <row r="135" spans="2:14">
      <c r="B135" s="141">
        <v>511101131</v>
      </c>
      <c r="C135" s="141"/>
      <c r="D135" s="142">
        <v>2</v>
      </c>
      <c r="E135" s="144" t="s">
        <v>445</v>
      </c>
      <c r="F135" s="142" t="s">
        <v>396</v>
      </c>
      <c r="G135" s="146">
        <f>'[2]Comp Plantilla 2015'!G136</f>
        <v>1626.5897299758078</v>
      </c>
      <c r="H135" s="146">
        <f t="shared" si="6"/>
        <v>3253.1794599516156</v>
      </c>
      <c r="I135" s="146">
        <f t="shared" si="7"/>
        <v>20913.296528260387</v>
      </c>
      <c r="J135" s="146">
        <f t="shared" si="8"/>
        <v>13570.40574722674</v>
      </c>
      <c r="K135" s="146">
        <f>G135/7*0.3*20*2</f>
        <v>2788.4395371013848</v>
      </c>
      <c r="L135" s="146">
        <f t="shared" si="9"/>
        <v>169630.07184033425</v>
      </c>
    </row>
    <row r="136" spans="2:14">
      <c r="B136" s="141"/>
      <c r="C136" s="141"/>
      <c r="D136" s="142"/>
      <c r="E136" s="144"/>
      <c r="F136" s="142"/>
      <c r="G136" s="146"/>
      <c r="H136" s="146"/>
      <c r="I136" s="146"/>
      <c r="J136" s="146"/>
      <c r="K136" s="146"/>
      <c r="L136" s="146"/>
    </row>
    <row r="137" spans="2:14">
      <c r="B137" s="141"/>
      <c r="C137" s="141"/>
      <c r="D137" s="142"/>
      <c r="E137" s="144"/>
      <c r="F137" s="142"/>
      <c r="G137" s="146"/>
      <c r="H137" s="146"/>
      <c r="I137" s="146"/>
      <c r="J137" s="146"/>
      <c r="K137" s="146"/>
      <c r="L137" s="146"/>
    </row>
    <row r="138" spans="2:14">
      <c r="B138" s="141"/>
      <c r="C138" s="141"/>
      <c r="D138" s="142"/>
      <c r="E138" s="144"/>
      <c r="F138" s="142"/>
      <c r="G138" s="146"/>
      <c r="H138" s="146"/>
      <c r="I138" s="146"/>
      <c r="J138" s="146"/>
      <c r="K138" s="146"/>
      <c r="L138" s="146"/>
    </row>
    <row r="139" spans="2:14">
      <c r="B139" s="144"/>
      <c r="C139" s="144"/>
      <c r="D139" s="142">
        <f>SUM(D129:D137)</f>
        <v>14</v>
      </c>
      <c r="E139" s="144" t="s">
        <v>397</v>
      </c>
      <c r="F139" s="144"/>
      <c r="G139" s="146"/>
      <c r="H139" s="144"/>
      <c r="I139" s="144"/>
      <c r="J139" s="144"/>
      <c r="K139" s="144"/>
      <c r="L139" s="144"/>
    </row>
    <row r="140" spans="2:14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r="141" spans="2:14">
      <c r="B141" s="152"/>
      <c r="C141" s="153"/>
      <c r="D141" s="153"/>
      <c r="E141" s="153"/>
      <c r="F141" s="157" t="s">
        <v>398</v>
      </c>
      <c r="G141" s="157"/>
      <c r="H141" s="155">
        <f>SUM(H129:H140)</f>
        <v>27509.32053756723</v>
      </c>
      <c r="I141" s="155">
        <f>SUM(I129:I140)</f>
        <v>176845.63202721794</v>
      </c>
      <c r="J141" s="155">
        <f>SUM(J129:J140)</f>
        <v>114753.16567099476</v>
      </c>
      <c r="K141" s="155">
        <f>SUM(K129:K140)</f>
        <v>23579.417603629059</v>
      </c>
      <c r="L141" s="155">
        <f>SUM(L129:L140)</f>
        <v>1434414.5708874341</v>
      </c>
    </row>
    <row r="143" spans="2:14" ht="20.25">
      <c r="B143" s="1026" t="s">
        <v>382</v>
      </c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8"/>
    </row>
    <row r="144" spans="2:14" ht="18">
      <c r="B144" s="1020" t="str">
        <f>+B4</f>
        <v xml:space="preserve"> PRESUPUESTO DE EGRESOS 2015</v>
      </c>
      <c r="C144" s="1021"/>
      <c r="D144" s="1021"/>
      <c r="E144" s="1021"/>
      <c r="F144" s="1021"/>
      <c r="G144" s="1021"/>
      <c r="H144" s="1021"/>
      <c r="I144" s="1021"/>
      <c r="J144" s="1021"/>
      <c r="K144" s="1021"/>
      <c r="L144" s="1022"/>
    </row>
    <row r="145" spans="2:12" ht="18">
      <c r="B145" s="1020" t="s">
        <v>384</v>
      </c>
      <c r="C145" s="1021"/>
      <c r="D145" s="1021"/>
      <c r="E145" s="1021"/>
      <c r="F145" s="1021"/>
      <c r="G145" s="1021"/>
      <c r="H145" s="1021"/>
      <c r="I145" s="1021"/>
      <c r="J145" s="1021"/>
      <c r="K145" s="1021"/>
      <c r="L145" s="1022"/>
    </row>
    <row r="146" spans="2:12">
      <c r="B146" s="131"/>
      <c r="C146" s="132"/>
      <c r="E146" s="132" t="s">
        <v>423</v>
      </c>
      <c r="F146" s="581"/>
      <c r="G146" s="581"/>
      <c r="H146" s="581"/>
      <c r="I146" s="581"/>
      <c r="J146" s="581"/>
      <c r="K146" s="581"/>
      <c r="L146" s="585"/>
    </row>
    <row r="147" spans="2:12">
      <c r="B147" s="133" t="s">
        <v>446</v>
      </c>
      <c r="C147" s="134"/>
      <c r="D147" s="135"/>
      <c r="E147" s="132" t="s">
        <v>447</v>
      </c>
      <c r="F147" s="581"/>
      <c r="G147" s="581"/>
      <c r="H147" s="581"/>
      <c r="I147" s="581"/>
      <c r="J147" s="581"/>
      <c r="K147" s="581"/>
      <c r="L147" s="585"/>
    </row>
    <row r="148" spans="2:12">
      <c r="B148" s="137"/>
      <c r="C148" s="138"/>
      <c r="D148" s="138"/>
      <c r="E148" s="580"/>
      <c r="F148" s="580"/>
      <c r="G148" s="580"/>
      <c r="H148" s="580"/>
      <c r="I148" s="580"/>
      <c r="J148" s="580"/>
      <c r="K148" s="580"/>
      <c r="L148" s="140"/>
    </row>
    <row r="149" spans="2:12">
      <c r="B149" s="1023"/>
      <c r="C149" s="1024"/>
      <c r="D149" s="1024"/>
      <c r="E149" s="1024"/>
      <c r="F149" s="1024"/>
      <c r="G149" s="1024"/>
      <c r="H149" s="1024"/>
      <c r="I149" s="1024"/>
      <c r="J149" s="1024"/>
      <c r="K149" s="1024"/>
      <c r="L149" s="1025"/>
    </row>
    <row r="150" spans="2:12">
      <c r="B150" s="577" t="s">
        <v>386</v>
      </c>
      <c r="C150" s="578"/>
      <c r="D150" s="578" t="s">
        <v>387</v>
      </c>
      <c r="E150" s="578" t="s">
        <v>388</v>
      </c>
      <c r="F150" s="578" t="s">
        <v>389</v>
      </c>
      <c r="G150" s="578" t="s">
        <v>390</v>
      </c>
      <c r="H150" s="578" t="s">
        <v>391</v>
      </c>
      <c r="I150" s="578" t="s">
        <v>392</v>
      </c>
      <c r="J150" s="578" t="str">
        <f>+J10</f>
        <v>Despensa</v>
      </c>
      <c r="K150" s="578" t="s">
        <v>394</v>
      </c>
      <c r="L150" s="579" t="s">
        <v>395</v>
      </c>
    </row>
    <row r="151" spans="2:12"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44"/>
    </row>
    <row r="152" spans="2:12">
      <c r="B152" s="141">
        <v>511101131</v>
      </c>
      <c r="C152" s="141">
        <v>1100</v>
      </c>
      <c r="D152" s="142">
        <v>1</v>
      </c>
      <c r="E152" s="144" t="s">
        <v>439</v>
      </c>
      <c r="F152" s="142" t="s">
        <v>396</v>
      </c>
      <c r="G152" s="146">
        <f>'[2]Comp Plantilla 2015'!G149</f>
        <v>3679.8305955840005</v>
      </c>
      <c r="H152" s="146">
        <f>D152*G152</f>
        <v>3679.8305955840005</v>
      </c>
      <c r="I152" s="146">
        <f>H152*45/7</f>
        <v>23656.053828754288</v>
      </c>
      <c r="J152" s="146">
        <f>+H152/7*0.08*365</f>
        <v>15350.150484436119</v>
      </c>
      <c r="K152" s="146">
        <f>G152/7*0.3*20</f>
        <v>3154.140510500572</v>
      </c>
      <c r="L152" s="146">
        <f>H152/7*365</f>
        <v>191876.88105545146</v>
      </c>
    </row>
    <row r="153" spans="2:12">
      <c r="B153" s="141">
        <v>511101131</v>
      </c>
      <c r="C153" s="141">
        <v>1200</v>
      </c>
      <c r="D153" s="142">
        <v>1</v>
      </c>
      <c r="E153" s="144" t="s">
        <v>448</v>
      </c>
      <c r="F153" s="142" t="s">
        <v>396</v>
      </c>
      <c r="G153" s="146">
        <f>'[2]Comp Plantilla 2015'!G150</f>
        <v>3139.9734912000008</v>
      </c>
      <c r="H153" s="146">
        <f>D153*G153</f>
        <v>3139.9734912000008</v>
      </c>
      <c r="I153" s="146">
        <f>H153*45/7</f>
        <v>20185.543872000006</v>
      </c>
      <c r="J153" s="146">
        <f>+H153/7*0.08*365</f>
        <v>13098.175134720004</v>
      </c>
      <c r="K153" s="146">
        <f>G153/7*0.3*20</f>
        <v>2691.4058496000007</v>
      </c>
      <c r="L153" s="146">
        <f>H153/7*365</f>
        <v>163727.18918400005</v>
      </c>
    </row>
    <row r="154" spans="2:12">
      <c r="B154" s="141">
        <v>511101131</v>
      </c>
      <c r="C154" s="141">
        <v>1200</v>
      </c>
      <c r="D154" s="142">
        <v>1</v>
      </c>
      <c r="E154" s="144" t="s">
        <v>449</v>
      </c>
      <c r="F154" s="142" t="s">
        <v>396</v>
      </c>
      <c r="G154" s="146">
        <f>'[2]Comp Plantilla 2015'!G151</f>
        <v>2655.9012480000001</v>
      </c>
      <c r="H154" s="146">
        <f>D154*G154</f>
        <v>2655.9012480000001</v>
      </c>
      <c r="I154" s="146">
        <f>H154*45/7</f>
        <v>17073.650880000001</v>
      </c>
      <c r="J154" s="146">
        <f>+H154/7*0.08*365</f>
        <v>11078.9023488</v>
      </c>
      <c r="K154" s="146">
        <f>G154/7*0.3*20</f>
        <v>2276.4867839999997</v>
      </c>
      <c r="L154" s="146">
        <f>H154/7*365</f>
        <v>138486.27936000002</v>
      </c>
    </row>
    <row r="155" spans="2:12">
      <c r="B155" s="141">
        <v>511101131</v>
      </c>
      <c r="C155" s="141"/>
      <c r="D155" s="142">
        <v>1</v>
      </c>
      <c r="E155" s="161" t="s">
        <v>450</v>
      </c>
      <c r="F155" s="142" t="s">
        <v>396</v>
      </c>
      <c r="G155" s="146">
        <f>'[2]Comp Plantilla 2015'!G153</f>
        <v>1777.4399999999998</v>
      </c>
      <c r="H155" s="146">
        <f>D155*G155</f>
        <v>1777.4399999999998</v>
      </c>
      <c r="I155" s="146">
        <f>H155*45/7</f>
        <v>11426.399999999998</v>
      </c>
      <c r="J155" s="146">
        <f>+H155/7*0.08*365</f>
        <v>7414.4639999999999</v>
      </c>
      <c r="K155" s="146">
        <f>G155/7*0.3*20</f>
        <v>1523.5199999999998</v>
      </c>
      <c r="L155" s="146">
        <f>H155/7*365</f>
        <v>92680.799999999988</v>
      </c>
    </row>
    <row r="156" spans="2:12">
      <c r="B156" s="141">
        <v>511101131</v>
      </c>
      <c r="C156" s="141"/>
      <c r="D156" s="142">
        <v>1</v>
      </c>
      <c r="E156" s="161" t="s">
        <v>451</v>
      </c>
      <c r="F156" s="142" t="s">
        <v>396</v>
      </c>
      <c r="G156" s="146">
        <f>'[2]Comp Plantilla 2015'!G155</f>
        <v>1777.47</v>
      </c>
      <c r="H156" s="146">
        <f>D156*G156</f>
        <v>1777.47</v>
      </c>
      <c r="I156" s="146">
        <f>H156*45/7</f>
        <v>11426.592857142856</v>
      </c>
      <c r="J156" s="146">
        <f>+H156/7*0.08*365</f>
        <v>7414.5891428571431</v>
      </c>
      <c r="K156" s="146">
        <f>G156/7*0.3*20</f>
        <v>1523.5457142857144</v>
      </c>
      <c r="L156" s="146">
        <f>H156/7*365</f>
        <v>92682.364285714299</v>
      </c>
    </row>
    <row r="157" spans="2:12">
      <c r="B157" s="141"/>
      <c r="C157" s="141"/>
      <c r="D157" s="142"/>
      <c r="E157" s="144"/>
      <c r="F157" s="142"/>
      <c r="G157" s="146"/>
      <c r="H157" s="146"/>
      <c r="I157" s="146"/>
      <c r="J157" s="146"/>
      <c r="K157" s="146"/>
      <c r="L157" s="146"/>
    </row>
    <row r="158" spans="2:12">
      <c r="B158" s="141"/>
      <c r="C158" s="141"/>
      <c r="D158" s="142">
        <f>SUM(D152:D157)</f>
        <v>5</v>
      </c>
      <c r="E158" s="144" t="s">
        <v>397</v>
      </c>
      <c r="F158" s="142"/>
      <c r="G158" s="146"/>
      <c r="H158" s="146"/>
      <c r="I158" s="146"/>
      <c r="J158" s="146"/>
      <c r="K158" s="146"/>
      <c r="L158" s="146"/>
    </row>
    <row r="159" spans="2:12">
      <c r="B159" s="141"/>
      <c r="C159" s="141"/>
      <c r="D159" s="142"/>
      <c r="E159" s="143"/>
      <c r="F159" s="142"/>
      <c r="G159" s="144"/>
      <c r="H159" s="144"/>
      <c r="I159" s="144"/>
      <c r="J159" s="144"/>
      <c r="K159" s="144"/>
      <c r="L159" s="145"/>
    </row>
    <row r="160" spans="2:12">
      <c r="B160" s="152"/>
      <c r="C160" s="153"/>
      <c r="D160" s="153"/>
      <c r="E160" s="153"/>
      <c r="F160" s="157" t="s">
        <v>398</v>
      </c>
      <c r="G160" s="157"/>
      <c r="H160" s="155">
        <f>SUM(H152:H159)</f>
        <v>13030.615334784001</v>
      </c>
      <c r="I160" s="155">
        <f>SUM(I152:I159)</f>
        <v>83768.241437897144</v>
      </c>
      <c r="J160" s="155">
        <f>SUM(J152:J159)</f>
        <v>54356.281110813266</v>
      </c>
      <c r="K160" s="155">
        <f>SUM(K152:K159)</f>
        <v>11169.098858386285</v>
      </c>
      <c r="L160" s="155">
        <f>SUM(L152:L159)</f>
        <v>679453.51388516591</v>
      </c>
    </row>
    <row r="162" spans="2:12" ht="20.25">
      <c r="B162" s="1026" t="s">
        <v>382</v>
      </c>
      <c r="C162" s="1027"/>
      <c r="D162" s="1027"/>
      <c r="E162" s="1027"/>
      <c r="F162" s="1027"/>
      <c r="G162" s="1027"/>
      <c r="H162" s="1027"/>
      <c r="I162" s="1027"/>
      <c r="J162" s="1027"/>
      <c r="K162" s="1027"/>
      <c r="L162" s="1028"/>
    </row>
    <row r="163" spans="2:12" ht="18">
      <c r="B163" s="1020" t="str">
        <f>+B4</f>
        <v xml:space="preserve"> PRESUPUESTO DE EGRESOS 2015</v>
      </c>
      <c r="C163" s="1021"/>
      <c r="D163" s="1021"/>
      <c r="E163" s="1021"/>
      <c r="F163" s="1021"/>
      <c r="G163" s="1021"/>
      <c r="H163" s="1021"/>
      <c r="I163" s="1021"/>
      <c r="J163" s="1021"/>
      <c r="K163" s="1021"/>
      <c r="L163" s="1022"/>
    </row>
    <row r="164" spans="2:12" ht="18">
      <c r="B164" s="1020" t="s">
        <v>384</v>
      </c>
      <c r="C164" s="1021"/>
      <c r="D164" s="1021"/>
      <c r="E164" s="1021"/>
      <c r="F164" s="1021"/>
      <c r="G164" s="1021"/>
      <c r="H164" s="1021"/>
      <c r="I164" s="1021"/>
      <c r="J164" s="1021"/>
      <c r="K164" s="1021"/>
      <c r="L164" s="1022"/>
    </row>
    <row r="165" spans="2:12">
      <c r="B165" s="131"/>
      <c r="C165" s="132"/>
      <c r="E165" s="132" t="s">
        <v>423</v>
      </c>
      <c r="F165" s="581"/>
      <c r="G165" s="581"/>
      <c r="H165" s="581"/>
      <c r="I165" s="581"/>
      <c r="J165" s="581"/>
      <c r="K165" s="581"/>
      <c r="L165" s="585"/>
    </row>
    <row r="166" spans="2:12">
      <c r="B166" s="133" t="s">
        <v>452</v>
      </c>
      <c r="C166" s="134"/>
      <c r="D166" s="135"/>
      <c r="E166" s="132" t="s">
        <v>1591</v>
      </c>
      <c r="F166" s="581"/>
      <c r="G166" s="581"/>
      <c r="H166" s="581"/>
      <c r="I166" s="581"/>
      <c r="J166" s="581"/>
      <c r="K166" s="581"/>
      <c r="L166" s="585"/>
    </row>
    <row r="167" spans="2:12">
      <c r="B167" s="137"/>
      <c r="C167" s="138"/>
      <c r="D167" s="138"/>
      <c r="E167" s="580"/>
      <c r="F167" s="580"/>
      <c r="G167" s="580"/>
      <c r="H167" s="580"/>
      <c r="I167" s="580"/>
      <c r="J167" s="580"/>
      <c r="K167" s="580"/>
      <c r="L167" s="140"/>
    </row>
    <row r="168" spans="2:12">
      <c r="B168" s="1023"/>
      <c r="C168" s="1024"/>
      <c r="D168" s="1024"/>
      <c r="E168" s="1024"/>
      <c r="F168" s="1024"/>
      <c r="G168" s="1024"/>
      <c r="H168" s="1024"/>
      <c r="I168" s="1024"/>
      <c r="J168" s="1024"/>
      <c r="K168" s="1024"/>
      <c r="L168" s="1025"/>
    </row>
    <row r="169" spans="2:12">
      <c r="B169" s="577" t="s">
        <v>386</v>
      </c>
      <c r="C169" s="578"/>
      <c r="D169" s="578" t="s">
        <v>387</v>
      </c>
      <c r="E169" s="578" t="s">
        <v>388</v>
      </c>
      <c r="F169" s="578" t="s">
        <v>389</v>
      </c>
      <c r="G169" s="578" t="s">
        <v>390</v>
      </c>
      <c r="H169" s="578" t="s">
        <v>391</v>
      </c>
      <c r="I169" s="578" t="s">
        <v>392</v>
      </c>
      <c r="J169" s="578" t="str">
        <f>+J10</f>
        <v>Despensa</v>
      </c>
      <c r="K169" s="578" t="s">
        <v>394</v>
      </c>
      <c r="L169" s="579" t="s">
        <v>395</v>
      </c>
    </row>
    <row r="170" spans="2:1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44"/>
    </row>
    <row r="171" spans="2:12">
      <c r="B171" s="141">
        <v>511101131</v>
      </c>
      <c r="C171" s="141">
        <v>1100</v>
      </c>
      <c r="D171" s="142">
        <v>1</v>
      </c>
      <c r="E171" s="144" t="s">
        <v>453</v>
      </c>
      <c r="F171" s="142" t="s">
        <v>396</v>
      </c>
      <c r="G171" s="146">
        <f>'[2]Comp Plantilla 2015'!G167</f>
        <v>4651.002177536001</v>
      </c>
      <c r="H171" s="146">
        <f>D171*G171</f>
        <v>4651.002177536001</v>
      </c>
      <c r="I171" s="146">
        <f>H171*45/7</f>
        <v>29899.299712731437</v>
      </c>
      <c r="J171" s="146">
        <f>+H171/7*0.08*365</f>
        <v>19401.323369150174</v>
      </c>
      <c r="K171" s="146">
        <f>G171/7*0.3*20</f>
        <v>3986.5732950308575</v>
      </c>
      <c r="L171" s="146">
        <f>H171/7*365</f>
        <v>242516.54211437717</v>
      </c>
    </row>
    <row r="172" spans="2:12">
      <c r="B172" s="141">
        <v>511101131</v>
      </c>
      <c r="C172" s="141">
        <v>1100</v>
      </c>
      <c r="D172" s="142">
        <v>1</v>
      </c>
      <c r="E172" s="144" t="s">
        <v>454</v>
      </c>
      <c r="F172" s="142" t="s">
        <v>396</v>
      </c>
      <c r="G172" s="146">
        <f>'[2]Comp Plantilla 2015'!G168</f>
        <v>2040.8705640960004</v>
      </c>
      <c r="H172" s="146">
        <f>D172*G172</f>
        <v>2040.8705640960004</v>
      </c>
      <c r="I172" s="146">
        <f>H172*45/7</f>
        <v>13119.882197760002</v>
      </c>
      <c r="J172" s="146">
        <f>+H172/7*0.08*365</f>
        <v>8513.3457816576029</v>
      </c>
      <c r="K172" s="146">
        <f>G172/7*0.3*20</f>
        <v>1749.3176263680004</v>
      </c>
      <c r="L172" s="146">
        <f>H172/7*365</f>
        <v>106416.82227072003</v>
      </c>
    </row>
    <row r="173" spans="2:12">
      <c r="B173" s="141">
        <v>511101131</v>
      </c>
      <c r="C173" s="141">
        <v>1200</v>
      </c>
      <c r="D173" s="142">
        <v>6</v>
      </c>
      <c r="E173" s="144" t="s">
        <v>455</v>
      </c>
      <c r="F173" s="142" t="s">
        <v>396</v>
      </c>
      <c r="G173" s="146">
        <f>'[2]Comp Plantilla 2015'!G169</f>
        <v>1650.2784130560003</v>
      </c>
      <c r="H173" s="146">
        <f>D173*G173</f>
        <v>9901.6704783360019</v>
      </c>
      <c r="I173" s="146">
        <f>H173*45/7</f>
        <v>63653.595932160017</v>
      </c>
      <c r="J173" s="146">
        <f>+H173/7*0.08*365</f>
        <v>41304.11113820161</v>
      </c>
      <c r="K173" s="146">
        <f>G173/7*0.3*20*6</f>
        <v>8487.1461242879996</v>
      </c>
      <c r="L173" s="146">
        <f>H173/7*365</f>
        <v>516301.38922752009</v>
      </c>
    </row>
    <row r="174" spans="2:12">
      <c r="B174" s="141">
        <v>511101131</v>
      </c>
      <c r="C174" s="141">
        <v>1200</v>
      </c>
      <c r="D174" s="142">
        <v>1</v>
      </c>
      <c r="E174" s="144" t="s">
        <v>456</v>
      </c>
      <c r="F174" s="142" t="s">
        <v>396</v>
      </c>
      <c r="G174" s="146">
        <f>'[2]Comp Plantilla 2015'!G170</f>
        <v>1367.3796165120002</v>
      </c>
      <c r="H174" s="146">
        <f>D174*G174</f>
        <v>1367.3796165120002</v>
      </c>
      <c r="I174" s="146">
        <f>H174*45/7</f>
        <v>8790.2975347200008</v>
      </c>
      <c r="J174" s="146">
        <f>+H174/7*0.08*365</f>
        <v>5703.9264003072003</v>
      </c>
      <c r="K174" s="146">
        <f>G174/7*0.3*20</f>
        <v>1172.0396712960001</v>
      </c>
      <c r="L174" s="146">
        <f>H174/7*365</f>
        <v>71299.080003840005</v>
      </c>
    </row>
    <row r="175" spans="2:12">
      <c r="B175" s="141"/>
      <c r="C175" s="167"/>
      <c r="D175" s="144"/>
      <c r="E175" s="144"/>
      <c r="F175" s="144"/>
      <c r="G175" s="145"/>
      <c r="H175" s="145"/>
      <c r="I175" s="145"/>
      <c r="J175" s="146"/>
      <c r="K175" s="146"/>
      <c r="L175" s="145"/>
    </row>
    <row r="176" spans="2:12">
      <c r="B176" s="144"/>
      <c r="C176" s="144"/>
      <c r="D176" s="142">
        <f>SUM(D171:D175)</f>
        <v>9</v>
      </c>
      <c r="E176" s="144" t="s">
        <v>397</v>
      </c>
      <c r="F176" s="144"/>
      <c r="G176" s="144"/>
      <c r="H176" s="144"/>
      <c r="I176" s="144"/>
      <c r="J176" s="144"/>
      <c r="K176" s="144"/>
      <c r="L176" s="144"/>
    </row>
    <row r="177" spans="2:12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2:12">
      <c r="B178" s="152"/>
      <c r="C178" s="153"/>
      <c r="D178" s="153"/>
      <c r="E178" s="153"/>
      <c r="F178" s="157" t="s">
        <v>398</v>
      </c>
      <c r="G178" s="157"/>
      <c r="H178" s="155">
        <f>SUM(H171:H177)</f>
        <v>17960.922836480004</v>
      </c>
      <c r="I178" s="155">
        <f>SUM(I171:I177)</f>
        <v>115463.07537737145</v>
      </c>
      <c r="J178" s="155">
        <f>SUM(J171:J177)</f>
        <v>74922.70668931659</v>
      </c>
      <c r="K178" s="155">
        <f>SUM(K171:K177)</f>
        <v>15395.076716982858</v>
      </c>
      <c r="L178" s="155">
        <f>SUM(L171:L177)</f>
        <v>936533.8336164573</v>
      </c>
    </row>
    <row r="180" spans="2:12" ht="20.25">
      <c r="B180" s="1026" t="s">
        <v>382</v>
      </c>
      <c r="C180" s="1027"/>
      <c r="D180" s="1027"/>
      <c r="E180" s="1027"/>
      <c r="F180" s="1027"/>
      <c r="G180" s="1027"/>
      <c r="H180" s="1027"/>
      <c r="I180" s="1027"/>
      <c r="J180" s="1027"/>
      <c r="K180" s="1027"/>
      <c r="L180" s="1028"/>
    </row>
    <row r="181" spans="2:12" ht="18">
      <c r="B181" s="1020" t="str">
        <f>+B4</f>
        <v xml:space="preserve"> PRESUPUESTO DE EGRESOS 2015</v>
      </c>
      <c r="C181" s="1021"/>
      <c r="D181" s="1021"/>
      <c r="E181" s="1021"/>
      <c r="F181" s="1021"/>
      <c r="G181" s="1021"/>
      <c r="H181" s="1021"/>
      <c r="I181" s="1021"/>
      <c r="J181" s="1021"/>
      <c r="K181" s="1021"/>
      <c r="L181" s="1022"/>
    </row>
    <row r="182" spans="2:12" ht="18">
      <c r="B182" s="1020" t="s">
        <v>384</v>
      </c>
      <c r="C182" s="1021"/>
      <c r="D182" s="1021"/>
      <c r="E182" s="1021"/>
      <c r="F182" s="1021"/>
      <c r="G182" s="1021"/>
      <c r="H182" s="1021"/>
      <c r="I182" s="1021"/>
      <c r="J182" s="1021"/>
      <c r="K182" s="1021"/>
      <c r="L182" s="1022"/>
    </row>
    <row r="183" spans="2:12">
      <c r="B183" s="131"/>
      <c r="C183" s="132"/>
      <c r="E183" s="132" t="s">
        <v>423</v>
      </c>
      <c r="F183" s="581"/>
      <c r="G183" s="581"/>
      <c r="H183" s="581"/>
      <c r="I183" s="581"/>
      <c r="J183" s="581"/>
      <c r="K183" s="581"/>
      <c r="L183" s="585"/>
    </row>
    <row r="184" spans="2:12">
      <c r="B184" s="133" t="s">
        <v>457</v>
      </c>
      <c r="C184" s="134"/>
      <c r="D184" s="135"/>
      <c r="E184" s="132" t="s">
        <v>458</v>
      </c>
      <c r="F184" s="581"/>
      <c r="G184" s="581"/>
      <c r="H184" s="581"/>
      <c r="I184" s="581"/>
      <c r="J184" s="581"/>
      <c r="K184" s="581"/>
      <c r="L184" s="585"/>
    </row>
    <row r="185" spans="2:12">
      <c r="B185" s="137"/>
      <c r="C185" s="138"/>
      <c r="D185" s="138"/>
      <c r="E185" s="580"/>
      <c r="F185" s="580"/>
      <c r="G185" s="580"/>
      <c r="H185" s="580"/>
      <c r="I185" s="580"/>
      <c r="J185" s="580"/>
      <c r="K185" s="580"/>
      <c r="L185" s="140"/>
    </row>
    <row r="186" spans="2:12">
      <c r="B186" s="1023"/>
      <c r="C186" s="1024"/>
      <c r="D186" s="1024"/>
      <c r="E186" s="1024"/>
      <c r="F186" s="1024"/>
      <c r="G186" s="1024"/>
      <c r="H186" s="1024"/>
      <c r="I186" s="1024"/>
      <c r="J186" s="1024"/>
      <c r="K186" s="1024"/>
      <c r="L186" s="1025"/>
    </row>
    <row r="187" spans="2:12">
      <c r="B187" s="577" t="s">
        <v>386</v>
      </c>
      <c r="C187" s="578"/>
      <c r="D187" s="578" t="s">
        <v>387</v>
      </c>
      <c r="E187" s="578" t="s">
        <v>388</v>
      </c>
      <c r="F187" s="578" t="s">
        <v>389</v>
      </c>
      <c r="G187" s="578" t="s">
        <v>390</v>
      </c>
      <c r="H187" s="578" t="s">
        <v>391</v>
      </c>
      <c r="I187" s="578" t="s">
        <v>392</v>
      </c>
      <c r="J187" s="578" t="str">
        <f>+J10</f>
        <v>Despensa</v>
      </c>
      <c r="K187" s="578" t="s">
        <v>394</v>
      </c>
      <c r="L187" s="579" t="s">
        <v>395</v>
      </c>
    </row>
    <row r="188" spans="2:12"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44"/>
    </row>
    <row r="189" spans="2:12">
      <c r="B189" s="141">
        <v>511101131</v>
      </c>
      <c r="C189" s="141">
        <v>1100</v>
      </c>
      <c r="D189" s="142">
        <v>1</v>
      </c>
      <c r="E189" s="144" t="s">
        <v>459</v>
      </c>
      <c r="F189" s="142" t="s">
        <v>396</v>
      </c>
      <c r="G189" s="146">
        <f>'[2]Comp Plantilla 2015'!G183</f>
        <v>6087.3185218560011</v>
      </c>
      <c r="H189" s="146">
        <f t="shared" ref="H189:H195" si="10">D189*G189</f>
        <v>6087.3185218560011</v>
      </c>
      <c r="I189" s="146">
        <f t="shared" ref="I189:I196" si="11">H189*45/7</f>
        <v>39132.761926217143</v>
      </c>
      <c r="J189" s="146">
        <f>+H189/7*0.08*365</f>
        <v>25392.814405456462</v>
      </c>
      <c r="K189" s="146">
        <f t="shared" ref="K189:K196" si="12">G189/7*0.3*20</f>
        <v>5217.7015901622872</v>
      </c>
      <c r="L189" s="146">
        <f t="shared" ref="L189:L195" si="13">H189/7*365</f>
        <v>317410.18006820581</v>
      </c>
    </row>
    <row r="190" spans="2:12">
      <c r="B190" s="141">
        <v>511101131</v>
      </c>
      <c r="C190" s="141">
        <v>1200</v>
      </c>
      <c r="D190" s="142">
        <v>1</v>
      </c>
      <c r="E190" s="144" t="s">
        <v>460</v>
      </c>
      <c r="F190" s="142" t="s">
        <v>396</v>
      </c>
      <c r="G190" s="146">
        <f>'[2]Comp Plantilla 2015'!G184</f>
        <v>2782.4169085440003</v>
      </c>
      <c r="H190" s="146">
        <f t="shared" si="10"/>
        <v>2782.4169085440003</v>
      </c>
      <c r="I190" s="146">
        <f t="shared" si="11"/>
        <v>17886.965840640001</v>
      </c>
      <c r="J190" s="146">
        <f t="shared" ref="J190:J196" si="14">+H190/7*0.08*365</f>
        <v>11606.653389926401</v>
      </c>
      <c r="K190" s="146">
        <f t="shared" si="12"/>
        <v>2384.9287787520002</v>
      </c>
      <c r="L190" s="146">
        <f t="shared" si="13"/>
        <v>145083.16737408002</v>
      </c>
    </row>
    <row r="191" spans="2:12">
      <c r="B191" s="141">
        <v>511101131</v>
      </c>
      <c r="C191" s="141">
        <v>1200</v>
      </c>
      <c r="D191" s="142">
        <v>1</v>
      </c>
      <c r="E191" s="144" t="s">
        <v>461</v>
      </c>
      <c r="F191" s="142" t="s">
        <v>396</v>
      </c>
      <c r="G191" s="146">
        <f>'[2]Comp Plantilla 2015'!G185</f>
        <v>2782.4169085440003</v>
      </c>
      <c r="H191" s="146">
        <f t="shared" si="10"/>
        <v>2782.4169085440003</v>
      </c>
      <c r="I191" s="146">
        <f t="shared" si="11"/>
        <v>17886.965840640001</v>
      </c>
      <c r="J191" s="146">
        <f t="shared" si="14"/>
        <v>11606.653389926401</v>
      </c>
      <c r="K191" s="146">
        <f t="shared" si="12"/>
        <v>2384.9287787520002</v>
      </c>
      <c r="L191" s="146">
        <f t="shared" si="13"/>
        <v>145083.16737408002</v>
      </c>
    </row>
    <row r="192" spans="2:12">
      <c r="B192" s="141">
        <v>511101131</v>
      </c>
      <c r="C192" s="141">
        <v>1200</v>
      </c>
      <c r="D192" s="142">
        <v>1</v>
      </c>
      <c r="E192" s="144" t="s">
        <v>462</v>
      </c>
      <c r="F192" s="142" t="s">
        <v>396</v>
      </c>
      <c r="G192" s="146">
        <f>'[2]Comp Plantilla 2015'!G186</f>
        <v>2782.4169085440003</v>
      </c>
      <c r="H192" s="146">
        <f t="shared" si="10"/>
        <v>2782.4169085440003</v>
      </c>
      <c r="I192" s="146">
        <f t="shared" si="11"/>
        <v>17886.965840640001</v>
      </c>
      <c r="J192" s="146">
        <f t="shared" si="14"/>
        <v>11606.653389926401</v>
      </c>
      <c r="K192" s="146">
        <f t="shared" si="12"/>
        <v>2384.9287787520002</v>
      </c>
      <c r="L192" s="146">
        <f t="shared" si="13"/>
        <v>145083.16737408002</v>
      </c>
    </row>
    <row r="193" spans="2:12">
      <c r="B193" s="141">
        <v>511101131</v>
      </c>
      <c r="C193" s="141">
        <v>1200</v>
      </c>
      <c r="D193" s="142">
        <v>1</v>
      </c>
      <c r="E193" s="144" t="s">
        <v>463</v>
      </c>
      <c r="F193" s="142" t="s">
        <v>396</v>
      </c>
      <c r="G193" s="146">
        <f>'[2]Comp Plantilla 2015'!G187</f>
        <v>2782.4169085440003</v>
      </c>
      <c r="H193" s="146">
        <f t="shared" si="10"/>
        <v>2782.4169085440003</v>
      </c>
      <c r="I193" s="146">
        <f t="shared" si="11"/>
        <v>17886.965840640001</v>
      </c>
      <c r="J193" s="146">
        <f t="shared" si="14"/>
        <v>11606.653389926401</v>
      </c>
      <c r="K193" s="146">
        <f t="shared" si="12"/>
        <v>2384.9287787520002</v>
      </c>
      <c r="L193" s="146">
        <f t="shared" si="13"/>
        <v>145083.16737408002</v>
      </c>
    </row>
    <row r="194" spans="2:12">
      <c r="B194" s="141">
        <v>511101131</v>
      </c>
      <c r="C194" s="141">
        <v>1200</v>
      </c>
      <c r="D194" s="142">
        <v>1</v>
      </c>
      <c r="E194" s="144" t="s">
        <v>464</v>
      </c>
      <c r="F194" s="142" t="s">
        <v>396</v>
      </c>
      <c r="G194" s="146">
        <f>'[2]Comp Plantilla 2015'!G188</f>
        <v>2782.4209310576643</v>
      </c>
      <c r="H194" s="146">
        <f t="shared" si="10"/>
        <v>2782.4209310576643</v>
      </c>
      <c r="I194" s="146">
        <f t="shared" si="11"/>
        <v>17886.991699656413</v>
      </c>
      <c r="J194" s="146">
        <f t="shared" si="14"/>
        <v>11606.670169554829</v>
      </c>
      <c r="K194" s="146">
        <f t="shared" si="12"/>
        <v>2384.9322266208551</v>
      </c>
      <c r="L194" s="146">
        <f t="shared" si="13"/>
        <v>145083.37711943535</v>
      </c>
    </row>
    <row r="195" spans="2:12">
      <c r="B195" s="141">
        <v>511101131</v>
      </c>
      <c r="C195" s="141"/>
      <c r="D195" s="142">
        <v>1</v>
      </c>
      <c r="E195" s="144" t="str">
        <f>+'[3]Comp Plantilla 2013'!B190</f>
        <v>SUPERVISOR DE ASUNTOS JURIDICOS</v>
      </c>
      <c r="F195" s="142" t="s">
        <v>396</v>
      </c>
      <c r="G195" s="146">
        <f>'[2]Comp Plantilla 2015'!G189</f>
        <v>2782.4209310576643</v>
      </c>
      <c r="H195" s="146">
        <f t="shared" si="10"/>
        <v>2782.4209310576643</v>
      </c>
      <c r="I195" s="146">
        <f t="shared" si="11"/>
        <v>17886.991699656413</v>
      </c>
      <c r="J195" s="146">
        <f t="shared" si="14"/>
        <v>11606.670169554829</v>
      </c>
      <c r="K195" s="146">
        <f t="shared" si="12"/>
        <v>2384.9322266208551</v>
      </c>
      <c r="L195" s="146">
        <f t="shared" si="13"/>
        <v>145083.37711943535</v>
      </c>
    </row>
    <row r="196" spans="2:12">
      <c r="B196" s="141">
        <v>511101131</v>
      </c>
      <c r="C196" s="141"/>
      <c r="D196" s="142">
        <v>1</v>
      </c>
      <c r="E196" s="143" t="s">
        <v>465</v>
      </c>
      <c r="F196" s="142" t="s">
        <v>396</v>
      </c>
      <c r="G196" s="146">
        <f>'[2]Comp Plantilla 2015'!G190</f>
        <v>2782.4209310576643</v>
      </c>
      <c r="H196" s="146">
        <f>D196*G196</f>
        <v>2782.4209310576643</v>
      </c>
      <c r="I196" s="146">
        <f t="shared" si="11"/>
        <v>17886.991699656413</v>
      </c>
      <c r="J196" s="146">
        <f t="shared" si="14"/>
        <v>11606.670169554829</v>
      </c>
      <c r="K196" s="146">
        <f t="shared" si="12"/>
        <v>2384.9322266208551</v>
      </c>
      <c r="L196" s="146">
        <f>H196/7*365</f>
        <v>145083.37711943535</v>
      </c>
    </row>
    <row r="197" spans="2:12">
      <c r="B197" s="141"/>
      <c r="C197" s="141"/>
      <c r="D197" s="142"/>
      <c r="E197" s="143"/>
      <c r="F197" s="142"/>
      <c r="G197" s="146"/>
      <c r="H197" s="146"/>
      <c r="I197" s="146"/>
      <c r="J197" s="146"/>
      <c r="K197" s="146"/>
      <c r="L197" s="146"/>
    </row>
    <row r="198" spans="2:12">
      <c r="B198" s="144"/>
      <c r="C198" s="144"/>
      <c r="D198" s="142">
        <f>SUM(D189:D196)</f>
        <v>8</v>
      </c>
      <c r="E198" s="144" t="s">
        <v>397</v>
      </c>
      <c r="F198" s="144"/>
      <c r="G198" s="146"/>
      <c r="H198" s="144"/>
      <c r="I198" s="144"/>
      <c r="J198" s="144"/>
      <c r="K198" s="144"/>
      <c r="L198" s="144"/>
    </row>
    <row r="199" spans="2:12"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2:12">
      <c r="B200" s="152"/>
      <c r="C200" s="153"/>
      <c r="D200" s="153"/>
      <c r="E200" s="153"/>
      <c r="F200" s="157" t="s">
        <v>398</v>
      </c>
      <c r="G200" s="157"/>
      <c r="H200" s="155">
        <f>SUM(H189:H199)</f>
        <v>25564.248949204994</v>
      </c>
      <c r="I200" s="155">
        <f>SUM(I189:I199)</f>
        <v>164341.60038774638</v>
      </c>
      <c r="J200" s="155">
        <f>SUM(J189:J199)</f>
        <v>106639.43847382655</v>
      </c>
      <c r="K200" s="155">
        <f>SUM(K189:K199)</f>
        <v>21912.213385032854</v>
      </c>
      <c r="L200" s="155">
        <f>SUM(L189:L199)</f>
        <v>1332992.9809228322</v>
      </c>
    </row>
    <row r="201" spans="2:12">
      <c r="B201" s="148"/>
      <c r="C201" s="148"/>
      <c r="D201" s="148"/>
      <c r="E201" s="148"/>
      <c r="F201" s="159"/>
      <c r="G201" s="159"/>
      <c r="H201" s="160"/>
      <c r="I201" s="160"/>
      <c r="J201" s="160"/>
      <c r="K201" s="160"/>
      <c r="L201" s="160"/>
    </row>
    <row r="203" spans="2:12" ht="20.25">
      <c r="B203" s="1026" t="s">
        <v>382</v>
      </c>
      <c r="C203" s="1027"/>
      <c r="D203" s="1027"/>
      <c r="E203" s="1027"/>
      <c r="F203" s="1027"/>
      <c r="G203" s="1027"/>
      <c r="H203" s="1027"/>
      <c r="I203" s="1027"/>
      <c r="J203" s="1027"/>
      <c r="K203" s="1027"/>
      <c r="L203" s="1028"/>
    </row>
    <row r="204" spans="2:12" ht="18">
      <c r="B204" s="1020" t="str">
        <f>+B4</f>
        <v xml:space="preserve"> PRESUPUESTO DE EGRESOS 2015</v>
      </c>
      <c r="C204" s="1021"/>
      <c r="D204" s="1021"/>
      <c r="E204" s="1021"/>
      <c r="F204" s="1021"/>
      <c r="G204" s="1021"/>
      <c r="H204" s="1021"/>
      <c r="I204" s="1021"/>
      <c r="J204" s="1021"/>
      <c r="K204" s="1021"/>
      <c r="L204" s="1022"/>
    </row>
    <row r="205" spans="2:12" ht="18">
      <c r="B205" s="1020" t="s">
        <v>384</v>
      </c>
      <c r="C205" s="1021"/>
      <c r="D205" s="1021"/>
      <c r="E205" s="1021"/>
      <c r="F205" s="1021"/>
      <c r="G205" s="1021"/>
      <c r="H205" s="1021"/>
      <c r="I205" s="1021"/>
      <c r="J205" s="1021"/>
      <c r="K205" s="1021"/>
      <c r="L205" s="1022"/>
    </row>
    <row r="206" spans="2:12">
      <c r="B206" s="131"/>
      <c r="C206" s="132"/>
      <c r="E206" s="132" t="s">
        <v>423</v>
      </c>
      <c r="F206" s="581"/>
      <c r="G206" s="581"/>
      <c r="H206" s="581"/>
      <c r="I206" s="581"/>
      <c r="J206" s="581"/>
      <c r="K206" s="581"/>
      <c r="L206" s="585"/>
    </row>
    <row r="207" spans="2:12">
      <c r="B207" s="133" t="s">
        <v>466</v>
      </c>
      <c r="C207" s="134"/>
      <c r="D207" s="135"/>
      <c r="E207" s="132" t="s">
        <v>148</v>
      </c>
      <c r="F207" s="581"/>
      <c r="G207" s="581"/>
      <c r="H207" s="581"/>
      <c r="I207" s="581"/>
      <c r="J207" s="581"/>
      <c r="K207" s="581"/>
      <c r="L207" s="585"/>
    </row>
    <row r="208" spans="2:12">
      <c r="B208" s="137"/>
      <c r="C208" s="138"/>
      <c r="D208" s="138"/>
      <c r="E208" s="580"/>
      <c r="F208" s="580"/>
      <c r="G208" s="580"/>
      <c r="H208" s="580"/>
      <c r="I208" s="580"/>
      <c r="J208" s="580"/>
      <c r="K208" s="580"/>
      <c r="L208" s="140"/>
    </row>
    <row r="209" spans="2:12">
      <c r="B209" s="1023"/>
      <c r="C209" s="1024"/>
      <c r="D209" s="1024"/>
      <c r="E209" s="1024"/>
      <c r="F209" s="1024"/>
      <c r="G209" s="1024"/>
      <c r="H209" s="1024"/>
      <c r="I209" s="1024"/>
      <c r="J209" s="1024"/>
      <c r="K209" s="1024"/>
      <c r="L209" s="1025"/>
    </row>
    <row r="210" spans="2:12">
      <c r="B210" s="577" t="s">
        <v>386</v>
      </c>
      <c r="C210" s="578"/>
      <c r="D210" s="578" t="s">
        <v>387</v>
      </c>
      <c r="E210" s="578" t="s">
        <v>388</v>
      </c>
      <c r="F210" s="578" t="s">
        <v>389</v>
      </c>
      <c r="G210" s="578" t="s">
        <v>390</v>
      </c>
      <c r="H210" s="578" t="s">
        <v>391</v>
      </c>
      <c r="I210" s="578" t="s">
        <v>392</v>
      </c>
      <c r="J210" s="578" t="str">
        <f>+J10</f>
        <v>Despensa</v>
      </c>
      <c r="K210" s="578" t="s">
        <v>394</v>
      </c>
      <c r="L210" s="579" t="s">
        <v>395</v>
      </c>
    </row>
    <row r="211" spans="2:12"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44"/>
    </row>
    <row r="212" spans="2:12">
      <c r="B212" s="141">
        <v>511101131</v>
      </c>
      <c r="C212" s="141">
        <v>1100</v>
      </c>
      <c r="D212" s="142">
        <v>1</v>
      </c>
      <c r="E212" s="144" t="s">
        <v>467</v>
      </c>
      <c r="F212" s="142" t="s">
        <v>396</v>
      </c>
      <c r="G212" s="146">
        <f>'[2]Comp Plantilla 2015'!G203</f>
        <v>6625.4984540160003</v>
      </c>
      <c r="H212" s="146">
        <f>D212*G212</f>
        <v>6625.4984540160003</v>
      </c>
      <c r="I212" s="146">
        <f>H212*45/7</f>
        <v>42592.490061531433</v>
      </c>
      <c r="J212" s="146">
        <f>+H212/7*0.08*365</f>
        <v>27637.793551038172</v>
      </c>
      <c r="K212" s="146">
        <f>G212/7*0.3*20</f>
        <v>5678.9986748708579</v>
      </c>
      <c r="L212" s="146">
        <f>H212/7*365</f>
        <v>345472.41938797716</v>
      </c>
    </row>
    <row r="213" spans="2:12">
      <c r="B213" s="141">
        <v>511101131</v>
      </c>
      <c r="C213" s="141">
        <v>1200</v>
      </c>
      <c r="D213" s="142">
        <v>1</v>
      </c>
      <c r="E213" s="144" t="s">
        <v>468</v>
      </c>
      <c r="F213" s="142" t="s">
        <v>396</v>
      </c>
      <c r="G213" s="146">
        <f>'[2]Comp Plantilla 2015'!G204</f>
        <v>1965.4686804480004</v>
      </c>
      <c r="H213" s="146">
        <f>D213*G213</f>
        <v>1965.4686804480004</v>
      </c>
      <c r="I213" s="146">
        <f>H213*45/7</f>
        <v>12635.155802880003</v>
      </c>
      <c r="J213" s="146">
        <f>+H213/7*0.08*365</f>
        <v>8198.8122098688018</v>
      </c>
      <c r="K213" s="146">
        <f>G213/7*0.3*20</f>
        <v>1684.6874403840004</v>
      </c>
      <c r="L213" s="146">
        <f>H213/7*365</f>
        <v>102485.15262336003</v>
      </c>
    </row>
    <row r="214" spans="2:12">
      <c r="B214" s="141">
        <v>511101131</v>
      </c>
      <c r="C214" s="141">
        <v>1200</v>
      </c>
      <c r="D214" s="142">
        <v>1</v>
      </c>
      <c r="E214" s="144" t="s">
        <v>469</v>
      </c>
      <c r="F214" s="142" t="s">
        <v>396</v>
      </c>
      <c r="G214" s="146">
        <f>'[2]Comp Plantilla 2015'!G205</f>
        <v>1965.4686804480004</v>
      </c>
      <c r="H214" s="146">
        <f>D214*G214</f>
        <v>1965.4686804480004</v>
      </c>
      <c r="I214" s="146">
        <f>H214*45/7</f>
        <v>12635.155802880003</v>
      </c>
      <c r="J214" s="146">
        <f>+H214/7*0.08*365</f>
        <v>8198.8122098688018</v>
      </c>
      <c r="K214" s="146">
        <f>G214/7*0.3*20</f>
        <v>1684.6874403840004</v>
      </c>
      <c r="L214" s="146">
        <f>H214/7*365</f>
        <v>102485.15262336003</v>
      </c>
    </row>
    <row r="215" spans="2:12">
      <c r="B215" s="141">
        <v>511101131</v>
      </c>
      <c r="C215" s="141"/>
      <c r="D215" s="142">
        <v>2</v>
      </c>
      <c r="E215" s="144" t="str">
        <f>+'[3]Comp Plantilla 2013'!B208</f>
        <v>SECRETARIA EJECUTIVA</v>
      </c>
      <c r="F215" s="142" t="s">
        <v>396</v>
      </c>
      <c r="G215" s="146">
        <f>'[2]Comp Plantilla 2015'!G206</f>
        <v>1367.3846784</v>
      </c>
      <c r="H215" s="146">
        <f>D215*G215</f>
        <v>2734.7693568</v>
      </c>
      <c r="I215" s="146">
        <f>H215*45/7</f>
        <v>17580.660150857144</v>
      </c>
      <c r="J215" s="146">
        <f>+H215/7*0.08*365</f>
        <v>11407.895031222855</v>
      </c>
      <c r="K215" s="146">
        <f>G215/7*0.3*20*2</f>
        <v>2344.0880201142854</v>
      </c>
      <c r="L215" s="146">
        <f>H215/7*365</f>
        <v>142598.68789028571</v>
      </c>
    </row>
    <row r="216" spans="2:12">
      <c r="B216" s="141">
        <v>511101131</v>
      </c>
      <c r="C216" s="141"/>
      <c r="D216" s="142">
        <v>2</v>
      </c>
      <c r="E216" s="1008" t="s">
        <v>1711</v>
      </c>
      <c r="F216" s="142" t="s">
        <v>396</v>
      </c>
      <c r="G216" s="146">
        <f>'[2]Comp Plantilla 2015'!G207</f>
        <v>1377.39</v>
      </c>
      <c r="H216" s="146">
        <f t="shared" ref="H216:H218" si="15">D216*G216</f>
        <v>2754.78</v>
      </c>
      <c r="I216" s="146">
        <f t="shared" ref="I216:I218" si="16">H216*45/7</f>
        <v>17709.3</v>
      </c>
      <c r="J216" s="146">
        <f t="shared" ref="J216:J218" si="17">+H216/7*0.08*365</f>
        <v>11491.368000000002</v>
      </c>
      <c r="K216" s="146">
        <f>G216/7*0.3*20*2</f>
        <v>2361.2399999999998</v>
      </c>
      <c r="L216" s="146">
        <f t="shared" ref="L216:L218" si="18">H216/7*365</f>
        <v>143642.1</v>
      </c>
    </row>
    <row r="217" spans="2:12">
      <c r="B217" s="141">
        <v>511101131</v>
      </c>
      <c r="C217" s="141"/>
      <c r="D217" s="142">
        <v>3</v>
      </c>
      <c r="E217" s="1008" t="s">
        <v>1712</v>
      </c>
      <c r="F217" s="142" t="s">
        <v>396</v>
      </c>
      <c r="G217" s="146">
        <f>'[2]Comp Plantilla 2015'!G212</f>
        <v>1124.55</v>
      </c>
      <c r="H217" s="146">
        <f t="shared" si="15"/>
        <v>3373.6499999999996</v>
      </c>
      <c r="I217" s="146">
        <f t="shared" si="16"/>
        <v>21687.749999999996</v>
      </c>
      <c r="J217" s="146">
        <f t="shared" si="17"/>
        <v>14072.939999999999</v>
      </c>
      <c r="K217" s="146">
        <f>G217/7*0.3*20*3</f>
        <v>2891.7</v>
      </c>
      <c r="L217" s="146">
        <f t="shared" si="18"/>
        <v>175911.74999999997</v>
      </c>
    </row>
    <row r="218" spans="2:12">
      <c r="B218" s="141">
        <v>511101131</v>
      </c>
      <c r="C218" s="141"/>
      <c r="D218" s="142">
        <v>2</v>
      </c>
      <c r="E218" s="143" t="s">
        <v>472</v>
      </c>
      <c r="F218" s="142" t="s">
        <v>396</v>
      </c>
      <c r="G218" s="146">
        <f>'[2]Comp Plantilla 2015'!G213</f>
        <v>1640.8</v>
      </c>
      <c r="H218" s="146">
        <f t="shared" si="15"/>
        <v>3281.6</v>
      </c>
      <c r="I218" s="146">
        <f t="shared" si="16"/>
        <v>21096</v>
      </c>
      <c r="J218" s="146">
        <f t="shared" si="17"/>
        <v>13688.960000000001</v>
      </c>
      <c r="K218" s="146">
        <f>G218/7*0.3*20*2</f>
        <v>2812.7999999999997</v>
      </c>
      <c r="L218" s="146">
        <f t="shared" si="18"/>
        <v>171112</v>
      </c>
    </row>
    <row r="219" spans="2:12">
      <c r="B219" s="167"/>
      <c r="C219" s="167"/>
      <c r="D219" s="144"/>
      <c r="E219" s="144"/>
      <c r="F219" s="144"/>
      <c r="G219" s="145"/>
      <c r="H219" s="145"/>
      <c r="I219" s="145"/>
      <c r="J219" s="146"/>
      <c r="K219" s="146"/>
      <c r="L219" s="145"/>
    </row>
    <row r="220" spans="2:12">
      <c r="B220" s="144"/>
      <c r="C220" s="144"/>
      <c r="D220" s="142">
        <f>SUM(D212:D219)</f>
        <v>12</v>
      </c>
      <c r="E220" s="144" t="s">
        <v>397</v>
      </c>
      <c r="F220" s="144"/>
      <c r="G220" s="144"/>
      <c r="H220" s="144"/>
      <c r="I220" s="144"/>
      <c r="J220" s="144"/>
      <c r="K220" s="144"/>
      <c r="L220" s="144"/>
    </row>
    <row r="221" spans="2:12"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2:12">
      <c r="B222" s="152"/>
      <c r="C222" s="153"/>
      <c r="D222" s="153"/>
      <c r="E222" s="153"/>
      <c r="F222" s="157" t="s">
        <v>398</v>
      </c>
      <c r="G222" s="157"/>
      <c r="H222" s="155">
        <f>SUM(H212:H221)</f>
        <v>22701.235171712</v>
      </c>
      <c r="I222" s="155">
        <f>SUM(I212:I221)</f>
        <v>145936.5118181486</v>
      </c>
      <c r="J222" s="155">
        <f>SUM(J212:J221)</f>
        <v>94696.581001998638</v>
      </c>
      <c r="K222" s="155">
        <f>SUM(K212:K221)</f>
        <v>19458.201575753141</v>
      </c>
      <c r="L222" s="155">
        <f>SUM(L212:L221)</f>
        <v>1183707.2625249829</v>
      </c>
    </row>
    <row r="224" spans="2:12" ht="20.25">
      <c r="B224" s="1026" t="s">
        <v>382</v>
      </c>
      <c r="C224" s="1027"/>
      <c r="D224" s="1027"/>
      <c r="E224" s="1027"/>
      <c r="F224" s="1027"/>
      <c r="G224" s="1027"/>
      <c r="H224" s="1027"/>
      <c r="I224" s="1027"/>
      <c r="J224" s="1027"/>
      <c r="K224" s="1027"/>
      <c r="L224" s="1028"/>
    </row>
    <row r="225" spans="2:12" ht="18">
      <c r="B225" s="1020" t="str">
        <f>+B4</f>
        <v xml:space="preserve"> PRESUPUESTO DE EGRESOS 2015</v>
      </c>
      <c r="C225" s="1021"/>
      <c r="D225" s="1021"/>
      <c r="E225" s="1021"/>
      <c r="F225" s="1021"/>
      <c r="G225" s="1021"/>
      <c r="H225" s="1021"/>
      <c r="I225" s="1021"/>
      <c r="J225" s="1021"/>
      <c r="K225" s="1021"/>
      <c r="L225" s="1022"/>
    </row>
    <row r="226" spans="2:12" ht="18">
      <c r="B226" s="1020" t="s">
        <v>384</v>
      </c>
      <c r="C226" s="1021"/>
      <c r="D226" s="1021"/>
      <c r="E226" s="1021"/>
      <c r="F226" s="1021"/>
      <c r="G226" s="1021"/>
      <c r="H226" s="1021"/>
      <c r="I226" s="1021"/>
      <c r="J226" s="1021"/>
      <c r="K226" s="1021"/>
      <c r="L226" s="1022"/>
    </row>
    <row r="227" spans="2:12">
      <c r="B227" s="131"/>
      <c r="C227" s="132"/>
      <c r="E227" s="132" t="s">
        <v>423</v>
      </c>
      <c r="F227" s="581"/>
      <c r="G227" s="581"/>
      <c r="H227" s="581"/>
      <c r="I227" s="581"/>
      <c r="J227" s="581"/>
      <c r="K227" s="581"/>
      <c r="L227" s="585"/>
    </row>
    <row r="228" spans="2:12">
      <c r="B228" s="133" t="s">
        <v>473</v>
      </c>
      <c r="C228" s="134"/>
      <c r="D228" s="135"/>
      <c r="E228" s="132" t="s">
        <v>474</v>
      </c>
      <c r="F228" s="581"/>
      <c r="G228" s="581"/>
      <c r="H228" s="581"/>
      <c r="I228" s="581"/>
      <c r="J228" s="581"/>
      <c r="K228" s="581"/>
      <c r="L228" s="585"/>
    </row>
    <row r="229" spans="2:12">
      <c r="B229" s="137"/>
      <c r="C229" s="138"/>
      <c r="D229" s="138"/>
      <c r="E229" s="580"/>
      <c r="F229" s="580"/>
      <c r="G229" s="580"/>
      <c r="H229" s="580"/>
      <c r="I229" s="580"/>
      <c r="J229" s="580"/>
      <c r="K229" s="580"/>
      <c r="L229" s="140"/>
    </row>
    <row r="230" spans="2:12">
      <c r="B230" s="1023"/>
      <c r="C230" s="1024"/>
      <c r="D230" s="1024"/>
      <c r="E230" s="1024"/>
      <c r="F230" s="1024"/>
      <c r="G230" s="1024"/>
      <c r="H230" s="1024"/>
      <c r="I230" s="1024"/>
      <c r="J230" s="1024"/>
      <c r="K230" s="1024"/>
      <c r="L230" s="1025"/>
    </row>
    <row r="231" spans="2:12">
      <c r="B231" s="577" t="s">
        <v>386</v>
      </c>
      <c r="C231" s="578"/>
      <c r="D231" s="578" t="s">
        <v>387</v>
      </c>
      <c r="E231" s="578" t="s">
        <v>388</v>
      </c>
      <c r="F231" s="578" t="s">
        <v>389</v>
      </c>
      <c r="G231" s="578" t="s">
        <v>390</v>
      </c>
      <c r="H231" s="578" t="s">
        <v>391</v>
      </c>
      <c r="I231" s="578" t="s">
        <v>392</v>
      </c>
      <c r="J231" s="578" t="str">
        <f>+J10</f>
        <v>Despensa</v>
      </c>
      <c r="K231" s="578" t="s">
        <v>394</v>
      </c>
      <c r="L231" s="579" t="s">
        <v>395</v>
      </c>
    </row>
    <row r="232" spans="2:12"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44"/>
    </row>
    <row r="233" spans="2:12">
      <c r="B233" s="141">
        <v>511101131</v>
      </c>
      <c r="C233" s="141">
        <v>1100</v>
      </c>
      <c r="D233" s="142">
        <v>1</v>
      </c>
      <c r="E233" s="144" t="s">
        <v>475</v>
      </c>
      <c r="F233" s="142" t="s">
        <v>396</v>
      </c>
      <c r="G233" s="146">
        <f>'[2]Comp Plantilla 2015'!G226</f>
        <v>2909.2245145600004</v>
      </c>
      <c r="H233" s="146">
        <f>D233*G233</f>
        <v>2909.2245145600004</v>
      </c>
      <c r="I233" s="146">
        <f>H233*45/7</f>
        <v>18702.157593600004</v>
      </c>
      <c r="J233" s="146">
        <f>+H233/7*0.08*365</f>
        <v>12135.622260736003</v>
      </c>
      <c r="K233" s="146">
        <f>G233/7*0.3*20</f>
        <v>2493.62101248</v>
      </c>
      <c r="L233" s="146">
        <f>H233/7*365</f>
        <v>151695.27825920001</v>
      </c>
    </row>
    <row r="234" spans="2:12">
      <c r="B234" s="141">
        <v>511101131</v>
      </c>
      <c r="C234" s="141">
        <v>1200</v>
      </c>
      <c r="D234" s="142">
        <v>1</v>
      </c>
      <c r="E234" s="144" t="s">
        <v>476</v>
      </c>
      <c r="F234" s="142" t="s">
        <v>396</v>
      </c>
      <c r="G234" s="146">
        <f>'[2]Comp Plantilla 2015'!G227</f>
        <v>2050.9532825600004</v>
      </c>
      <c r="H234" s="146">
        <f>D234*G234</f>
        <v>2050.9532825600004</v>
      </c>
      <c r="I234" s="146">
        <f>H234*45/7</f>
        <v>13184.699673600002</v>
      </c>
      <c r="J234" s="146">
        <f>+H234/7*0.08*365</f>
        <v>8555.4051215360014</v>
      </c>
      <c r="K234" s="146">
        <f>G234/7*0.3*20</f>
        <v>1757.9599564800001</v>
      </c>
      <c r="L234" s="146">
        <f>H234/7*365</f>
        <v>106942.56401920001</v>
      </c>
    </row>
    <row r="235" spans="2:12">
      <c r="B235" s="141"/>
      <c r="C235" s="141"/>
      <c r="D235" s="142"/>
      <c r="E235" s="144"/>
      <c r="F235" s="142"/>
      <c r="G235" s="146"/>
      <c r="H235" s="146"/>
      <c r="I235" s="146"/>
      <c r="J235" s="146"/>
      <c r="K235" s="146"/>
      <c r="L235" s="146"/>
    </row>
    <row r="236" spans="2:12">
      <c r="B236" s="167"/>
      <c r="C236" s="167"/>
      <c r="D236" s="144"/>
      <c r="E236" s="144"/>
      <c r="F236" s="144"/>
      <c r="G236" s="145"/>
      <c r="H236" s="145"/>
      <c r="I236" s="145"/>
      <c r="J236" s="146"/>
      <c r="K236" s="146"/>
      <c r="L236" s="145"/>
    </row>
    <row r="237" spans="2:12">
      <c r="B237" s="144"/>
      <c r="C237" s="144"/>
      <c r="D237" s="142">
        <f>SUM(D233:D236)</f>
        <v>2</v>
      </c>
      <c r="E237" s="144" t="s">
        <v>397</v>
      </c>
      <c r="F237" s="144"/>
      <c r="G237" s="144"/>
      <c r="H237" s="144"/>
      <c r="I237" s="144"/>
      <c r="J237" s="144"/>
      <c r="K237" s="144"/>
      <c r="L237" s="144"/>
    </row>
    <row r="238" spans="2:12"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2:12">
      <c r="B239" s="152"/>
      <c r="C239" s="153"/>
      <c r="D239" s="153"/>
      <c r="E239" s="153"/>
      <c r="F239" s="157" t="s">
        <v>398</v>
      </c>
      <c r="G239" s="157"/>
      <c r="H239" s="155">
        <f>SUM(H233:H238)</f>
        <v>4960.1777971200008</v>
      </c>
      <c r="I239" s="155">
        <f>SUM(I233:I238)</f>
        <v>31886.857267200008</v>
      </c>
      <c r="J239" s="155">
        <f>SUM(J233:J238)</f>
        <v>20691.027382272005</v>
      </c>
      <c r="K239" s="155">
        <f>K233+K234</f>
        <v>4251.5809689600001</v>
      </c>
      <c r="L239" s="155">
        <f>SUM(L233:L238)</f>
        <v>258637.84227840003</v>
      </c>
    </row>
    <row r="240" spans="2:12" ht="20.25">
      <c r="B240" s="1026" t="s">
        <v>382</v>
      </c>
      <c r="C240" s="1027"/>
      <c r="D240" s="1027"/>
      <c r="E240" s="1027"/>
      <c r="F240" s="1027"/>
      <c r="G240" s="1027"/>
      <c r="H240" s="1027"/>
      <c r="I240" s="1027"/>
      <c r="J240" s="1027"/>
      <c r="K240" s="1027"/>
      <c r="L240" s="1028"/>
    </row>
    <row r="241" spans="2:12" ht="18">
      <c r="B241" s="1020" t="str">
        <f>+B225</f>
        <v xml:space="preserve"> PRESUPUESTO DE EGRESOS 2015</v>
      </c>
      <c r="C241" s="1021"/>
      <c r="D241" s="1021"/>
      <c r="E241" s="1021"/>
      <c r="F241" s="1021"/>
      <c r="G241" s="1021"/>
      <c r="H241" s="1021"/>
      <c r="I241" s="1021"/>
      <c r="J241" s="1021"/>
      <c r="K241" s="1021"/>
      <c r="L241" s="1022"/>
    </row>
    <row r="242" spans="2:12" ht="18">
      <c r="B242" s="1020" t="s">
        <v>384</v>
      </c>
      <c r="C242" s="1021"/>
      <c r="D242" s="1021"/>
      <c r="E242" s="1021"/>
      <c r="F242" s="1021"/>
      <c r="G242" s="1021"/>
      <c r="H242" s="1021"/>
      <c r="I242" s="1021"/>
      <c r="J242" s="1021"/>
      <c r="K242" s="1021"/>
      <c r="L242" s="1022"/>
    </row>
    <row r="243" spans="2:12">
      <c r="B243" s="131"/>
      <c r="C243" s="132"/>
      <c r="E243" s="132" t="s">
        <v>423</v>
      </c>
      <c r="F243" s="581"/>
      <c r="G243" s="581"/>
      <c r="H243" s="581"/>
      <c r="I243" s="581"/>
      <c r="J243" s="581"/>
      <c r="K243" s="581"/>
      <c r="L243" s="585"/>
    </row>
    <row r="244" spans="2:12">
      <c r="B244" s="133" t="s">
        <v>477</v>
      </c>
      <c r="C244" s="134"/>
      <c r="D244" s="135"/>
      <c r="E244" s="132" t="s">
        <v>1004</v>
      </c>
      <c r="F244" s="581"/>
      <c r="G244" s="581"/>
      <c r="H244" s="581"/>
      <c r="I244" s="581"/>
      <c r="J244" s="581"/>
      <c r="K244" s="581"/>
      <c r="L244" s="585"/>
    </row>
    <row r="245" spans="2:12">
      <c r="B245" s="137"/>
      <c r="C245" s="138"/>
      <c r="D245" s="138"/>
      <c r="E245" s="580"/>
      <c r="F245" s="580"/>
      <c r="G245" s="580"/>
      <c r="H245" s="580"/>
      <c r="I245" s="580"/>
      <c r="J245" s="580"/>
      <c r="K245" s="580"/>
      <c r="L245" s="140"/>
    </row>
    <row r="246" spans="2:12">
      <c r="B246" s="1023"/>
      <c r="C246" s="1024"/>
      <c r="D246" s="1024"/>
      <c r="E246" s="1024"/>
      <c r="F246" s="1024"/>
      <c r="G246" s="1024"/>
      <c r="H246" s="1024"/>
      <c r="I246" s="1024"/>
      <c r="J246" s="1024"/>
      <c r="K246" s="1024"/>
      <c r="L246" s="1025"/>
    </row>
    <row r="247" spans="2:12">
      <c r="B247" s="577" t="s">
        <v>386</v>
      </c>
      <c r="C247" s="578"/>
      <c r="D247" s="578" t="s">
        <v>387</v>
      </c>
      <c r="E247" s="578" t="s">
        <v>388</v>
      </c>
      <c r="F247" s="578" t="s">
        <v>389</v>
      </c>
      <c r="G247" s="578" t="s">
        <v>390</v>
      </c>
      <c r="H247" s="578" t="s">
        <v>391</v>
      </c>
      <c r="I247" s="578" t="s">
        <v>392</v>
      </c>
      <c r="J247" s="578" t="str">
        <f>+J231</f>
        <v>Despensa</v>
      </c>
      <c r="K247" s="578" t="s">
        <v>394</v>
      </c>
      <c r="L247" s="579" t="s">
        <v>395</v>
      </c>
    </row>
    <row r="248" spans="2:12"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44"/>
    </row>
    <row r="249" spans="2:12">
      <c r="B249" s="141">
        <v>511101131</v>
      </c>
      <c r="C249" s="141">
        <v>1100</v>
      </c>
      <c r="D249" s="142">
        <v>1</v>
      </c>
      <c r="E249" s="161" t="s">
        <v>478</v>
      </c>
      <c r="F249" s="142" t="s">
        <v>396</v>
      </c>
      <c r="G249" s="146">
        <f>+'[2]Comp Plantilla 2015'!G242</f>
        <v>4426.0999999999995</v>
      </c>
      <c r="H249" s="146">
        <f>D249*G249</f>
        <v>4426.0999999999995</v>
      </c>
      <c r="I249" s="146">
        <f>H249*45/7</f>
        <v>28453.499999999996</v>
      </c>
      <c r="J249" s="146">
        <f>+H249/7*0.08*365</f>
        <v>18463.16</v>
      </c>
      <c r="K249" s="146">
        <f>G249/7*0.3*20</f>
        <v>3793.7999999999993</v>
      </c>
      <c r="L249" s="146">
        <f>H249/7*365</f>
        <v>230789.49999999997</v>
      </c>
    </row>
    <row r="250" spans="2:12">
      <c r="B250" s="141">
        <v>511101131</v>
      </c>
      <c r="C250" s="141">
        <v>1200</v>
      </c>
      <c r="D250" s="142">
        <v>1</v>
      </c>
      <c r="E250" s="143" t="s">
        <v>456</v>
      </c>
      <c r="F250" s="142" t="s">
        <v>396</v>
      </c>
      <c r="G250" s="146">
        <f>+'[2]Comp Plantilla 2015'!G243</f>
        <v>1367.38</v>
      </c>
      <c r="H250" s="146">
        <f>D250*G250</f>
        <v>1367.38</v>
      </c>
      <c r="I250" s="146">
        <f>H250*45/7</f>
        <v>8790.3000000000011</v>
      </c>
      <c r="J250" s="146">
        <f>+H250/7*0.08*365</f>
        <v>5703.9279999999999</v>
      </c>
      <c r="K250" s="146">
        <f>G250/7*0.3*20</f>
        <v>1172.04</v>
      </c>
      <c r="L250" s="146">
        <f>H250/7*365</f>
        <v>71299.100000000006</v>
      </c>
    </row>
    <row r="251" spans="2:12">
      <c r="B251" s="141">
        <v>511101131</v>
      </c>
      <c r="C251" s="141">
        <v>1200</v>
      </c>
      <c r="D251" s="142">
        <v>1</v>
      </c>
      <c r="E251" s="170" t="s">
        <v>479</v>
      </c>
      <c r="F251" s="142" t="s">
        <v>396</v>
      </c>
      <c r="G251" s="146">
        <f>+'[2]Comp Plantilla 2015'!G244</f>
        <v>2145.71</v>
      </c>
      <c r="H251" s="146">
        <f>D251*G251</f>
        <v>2145.71</v>
      </c>
      <c r="I251" s="146">
        <f>H251*45/7</f>
        <v>13793.85</v>
      </c>
      <c r="J251" s="146">
        <f>+H251/7*0.08*365</f>
        <v>8950.6760000000013</v>
      </c>
      <c r="K251" s="146">
        <f>G251/7*0.3*20</f>
        <v>1839.18</v>
      </c>
      <c r="L251" s="146">
        <f>H251/7*365</f>
        <v>111883.45000000001</v>
      </c>
    </row>
    <row r="252" spans="2:12">
      <c r="B252" s="141">
        <v>511101131</v>
      </c>
      <c r="C252" s="141"/>
      <c r="D252" s="142">
        <v>1</v>
      </c>
      <c r="E252" s="143" t="s">
        <v>480</v>
      </c>
      <c r="F252" s="142" t="s">
        <v>396</v>
      </c>
      <c r="G252" s="146">
        <f>+'[2]Comp Plantilla 2015'!G245</f>
        <v>2145.71</v>
      </c>
      <c r="H252" s="146">
        <f>D252*G252</f>
        <v>2145.71</v>
      </c>
      <c r="I252" s="146">
        <f>H252*45/7</f>
        <v>13793.85</v>
      </c>
      <c r="J252" s="146">
        <f>+H252/7*0.08*365</f>
        <v>8950.6760000000013</v>
      </c>
      <c r="K252" s="146">
        <f>G252/7*0.3*20</f>
        <v>1839.18</v>
      </c>
      <c r="L252" s="146">
        <f>H252/7*365</f>
        <v>111883.45000000001</v>
      </c>
    </row>
    <row r="253" spans="2:12">
      <c r="B253" s="141">
        <v>511101131</v>
      </c>
      <c r="C253" s="141"/>
      <c r="D253" s="142">
        <v>1</v>
      </c>
      <c r="E253" s="143" t="s">
        <v>481</v>
      </c>
      <c r="F253" s="142" t="s">
        <v>396</v>
      </c>
      <c r="G253" s="146">
        <f>+'[2]Comp Plantilla 2015'!G246</f>
        <v>2145.71</v>
      </c>
      <c r="H253" s="146">
        <f>D253*G253</f>
        <v>2145.71</v>
      </c>
      <c r="I253" s="146">
        <f>H253*45/7</f>
        <v>13793.85</v>
      </c>
      <c r="J253" s="146">
        <f>+H253/7*0.08*365</f>
        <v>8950.6760000000013</v>
      </c>
      <c r="K253" s="146">
        <f>G253/7*0.3*20</f>
        <v>1839.18</v>
      </c>
      <c r="L253" s="146">
        <f>H253/7*365</f>
        <v>111883.45000000001</v>
      </c>
    </row>
    <row r="254" spans="2:12">
      <c r="B254" s="141"/>
      <c r="C254" s="141"/>
      <c r="D254" s="142"/>
      <c r="E254" s="143"/>
      <c r="F254" s="142"/>
      <c r="G254" s="146"/>
      <c r="H254" s="146"/>
      <c r="I254" s="146"/>
      <c r="J254" s="146"/>
      <c r="K254" s="146"/>
      <c r="L254" s="146"/>
    </row>
    <row r="255" spans="2:12">
      <c r="B255" s="141"/>
      <c r="C255" s="141"/>
      <c r="D255" s="142"/>
      <c r="E255" s="144" t="s">
        <v>397</v>
      </c>
      <c r="F255" s="142"/>
      <c r="G255" s="146"/>
      <c r="H255" s="146"/>
      <c r="I255" s="146"/>
      <c r="J255" s="146"/>
      <c r="K255" s="146"/>
      <c r="L255" s="146"/>
    </row>
    <row r="256" spans="2:12">
      <c r="B256" s="141"/>
      <c r="C256" s="141"/>
      <c r="D256" s="142"/>
      <c r="E256" s="144"/>
      <c r="F256" s="142"/>
      <c r="G256" s="146"/>
      <c r="H256" s="146"/>
      <c r="I256" s="146"/>
      <c r="J256" s="146"/>
      <c r="K256" s="146"/>
      <c r="L256" s="146"/>
    </row>
    <row r="257" spans="2:12">
      <c r="B257" s="167"/>
      <c r="C257" s="167"/>
      <c r="D257" s="144"/>
      <c r="E257" s="144"/>
      <c r="F257" s="144"/>
      <c r="G257" s="145"/>
      <c r="H257" s="145"/>
      <c r="I257" s="145"/>
      <c r="J257" s="146"/>
      <c r="K257" s="146"/>
      <c r="L257" s="145"/>
    </row>
    <row r="258" spans="2:12">
      <c r="B258" s="144"/>
      <c r="C258" s="144"/>
      <c r="D258" s="142">
        <f>SUM(D249:D257)</f>
        <v>5</v>
      </c>
      <c r="E258" s="144" t="s">
        <v>397</v>
      </c>
      <c r="F258" s="144"/>
      <c r="G258" s="144"/>
      <c r="H258" s="144"/>
      <c r="I258" s="144"/>
      <c r="J258" s="144"/>
      <c r="K258" s="144"/>
      <c r="L258" s="144"/>
    </row>
    <row r="259" spans="2:12"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</row>
    <row r="260" spans="2:12">
      <c r="B260" s="152"/>
      <c r="C260" s="153"/>
      <c r="D260" s="153"/>
      <c r="E260" s="153"/>
      <c r="F260" s="157" t="s">
        <v>398</v>
      </c>
      <c r="G260" s="157"/>
      <c r="H260" s="155">
        <f>SUM(H249:H259)</f>
        <v>12230.61</v>
      </c>
      <c r="I260" s="155">
        <f>SUM(I249:I259)</f>
        <v>78625.349999999991</v>
      </c>
      <c r="J260" s="155">
        <f>SUM(J249:J259)</f>
        <v>51019.116000000002</v>
      </c>
      <c r="K260" s="155">
        <f>SUM(K249:K259)</f>
        <v>10483.379999999999</v>
      </c>
      <c r="L260" s="155">
        <f>SUM(L249:L259)</f>
        <v>637738.94999999995</v>
      </c>
    </row>
    <row r="263" spans="2:12" ht="20.25">
      <c r="B263" s="1026" t="s">
        <v>382</v>
      </c>
      <c r="C263" s="1027"/>
      <c r="D263" s="1027"/>
      <c r="E263" s="1027"/>
      <c r="F263" s="1027"/>
      <c r="G263" s="1027"/>
      <c r="H263" s="1027"/>
      <c r="I263" s="1027"/>
      <c r="J263" s="1027"/>
      <c r="K263" s="1027"/>
      <c r="L263" s="1028"/>
    </row>
    <row r="264" spans="2:12" ht="18">
      <c r="B264" s="1020" t="str">
        <f>+B4</f>
        <v xml:space="preserve"> PRESUPUESTO DE EGRESOS 2015</v>
      </c>
      <c r="C264" s="1021"/>
      <c r="D264" s="1021"/>
      <c r="E264" s="1021"/>
      <c r="F264" s="1021"/>
      <c r="G264" s="1021"/>
      <c r="H264" s="1021"/>
      <c r="I264" s="1021"/>
      <c r="J264" s="1021"/>
      <c r="K264" s="1021"/>
      <c r="L264" s="1022"/>
    </row>
    <row r="265" spans="2:12" ht="18">
      <c r="B265" s="1020" t="s">
        <v>384</v>
      </c>
      <c r="C265" s="1021"/>
      <c r="D265" s="1021"/>
      <c r="E265" s="1021"/>
      <c r="F265" s="1021"/>
      <c r="G265" s="1021"/>
      <c r="H265" s="1021"/>
      <c r="I265" s="1021"/>
      <c r="J265" s="1021"/>
      <c r="K265" s="1021"/>
      <c r="L265" s="1022"/>
    </row>
    <row r="266" spans="2:12">
      <c r="B266" s="131"/>
      <c r="C266" s="132"/>
      <c r="E266" s="132" t="s">
        <v>482</v>
      </c>
      <c r="F266" s="581"/>
      <c r="G266" s="581"/>
      <c r="H266" s="581"/>
      <c r="I266" s="581"/>
      <c r="J266" s="581"/>
      <c r="K266" s="581"/>
      <c r="L266" s="585"/>
    </row>
    <row r="267" spans="2:12">
      <c r="B267" s="133" t="s">
        <v>483</v>
      </c>
      <c r="C267" s="134"/>
      <c r="D267" s="135"/>
      <c r="E267" s="132" t="s">
        <v>183</v>
      </c>
      <c r="F267" s="581"/>
      <c r="G267" s="581"/>
      <c r="H267" s="581"/>
      <c r="I267" s="581"/>
      <c r="J267" s="581"/>
      <c r="K267" s="581"/>
      <c r="L267" s="585"/>
    </row>
    <row r="268" spans="2:12">
      <c r="B268" s="137"/>
      <c r="C268" s="138"/>
      <c r="D268" s="138"/>
      <c r="E268" s="580"/>
      <c r="F268" s="580"/>
      <c r="G268" s="580"/>
      <c r="H268" s="580"/>
      <c r="I268" s="580"/>
      <c r="J268" s="580"/>
      <c r="K268" s="580"/>
      <c r="L268" s="140"/>
    </row>
    <row r="269" spans="2:12">
      <c r="B269" s="1023"/>
      <c r="C269" s="1024"/>
      <c r="D269" s="1024"/>
      <c r="E269" s="1024"/>
      <c r="F269" s="1024"/>
      <c r="G269" s="1024"/>
      <c r="H269" s="1024"/>
      <c r="I269" s="1024"/>
      <c r="J269" s="1024"/>
      <c r="K269" s="1024"/>
      <c r="L269" s="1025"/>
    </row>
    <row r="270" spans="2:12">
      <c r="B270" s="577" t="s">
        <v>386</v>
      </c>
      <c r="C270" s="578"/>
      <c r="D270" s="578" t="s">
        <v>387</v>
      </c>
      <c r="E270" s="578" t="s">
        <v>388</v>
      </c>
      <c r="F270" s="578" t="s">
        <v>389</v>
      </c>
      <c r="G270" s="578" t="s">
        <v>390</v>
      </c>
      <c r="H270" s="578" t="s">
        <v>391</v>
      </c>
      <c r="I270" s="578" t="s">
        <v>392</v>
      </c>
      <c r="J270" s="578" t="str">
        <f>+J10</f>
        <v>Despensa</v>
      </c>
      <c r="K270" s="578" t="s">
        <v>394</v>
      </c>
      <c r="L270" s="579" t="s">
        <v>395</v>
      </c>
    </row>
    <row r="271" spans="2:12"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44"/>
    </row>
    <row r="272" spans="2:12">
      <c r="B272" s="141">
        <v>511101131</v>
      </c>
      <c r="C272" s="141">
        <v>1100</v>
      </c>
      <c r="D272" s="142">
        <v>1</v>
      </c>
      <c r="E272" s="161" t="s">
        <v>453</v>
      </c>
      <c r="F272" s="142" t="s">
        <v>396</v>
      </c>
      <c r="G272" s="146">
        <f>'[2]Comp Plantilla 2015'!G264</f>
        <v>5298.5531988480006</v>
      </c>
      <c r="H272" s="146">
        <f>D272*G272</f>
        <v>5298.5531988480006</v>
      </c>
      <c r="I272" s="146">
        <f>H272*45/7</f>
        <v>34062.127706880005</v>
      </c>
      <c r="J272" s="146">
        <f>+H272/7*0.08*365</f>
        <v>22102.536200908802</v>
      </c>
      <c r="K272" s="146">
        <f>G272/7*0.3*20</f>
        <v>4541.6170275840004</v>
      </c>
      <c r="L272" s="146">
        <f>H272/7*365</f>
        <v>276281.70251136005</v>
      </c>
    </row>
    <row r="273" spans="2:14">
      <c r="B273" s="141">
        <v>511101131</v>
      </c>
      <c r="C273" s="141">
        <v>1100</v>
      </c>
      <c r="D273" s="142">
        <v>1</v>
      </c>
      <c r="E273" s="161" t="s">
        <v>454</v>
      </c>
      <c r="F273" s="142" t="s">
        <v>396</v>
      </c>
      <c r="G273" s="146">
        <f>'[2]Comp Plantilla 2015'!G265</f>
        <v>2755.925798912001</v>
      </c>
      <c r="H273" s="146">
        <f>D273*G273</f>
        <v>2755.925798912001</v>
      </c>
      <c r="I273" s="146">
        <f>H273*45/7</f>
        <v>17716.665850148576</v>
      </c>
      <c r="J273" s="146">
        <f>+H273/7*0.08*365</f>
        <v>11496.147618318633</v>
      </c>
      <c r="K273" s="146">
        <f>G273/7*0.3*20</f>
        <v>2362.2221133531434</v>
      </c>
      <c r="L273" s="146">
        <f>H273/7*365</f>
        <v>143701.84522898291</v>
      </c>
    </row>
    <row r="274" spans="2:14">
      <c r="B274" s="141">
        <v>511101131</v>
      </c>
      <c r="C274" s="141">
        <v>1200</v>
      </c>
      <c r="D274" s="162">
        <v>3</v>
      </c>
      <c r="E274" s="161" t="s">
        <v>484</v>
      </c>
      <c r="F274" s="142" t="s">
        <v>396</v>
      </c>
      <c r="G274" s="146">
        <f>'[2]Comp Plantilla 2015'!G266</f>
        <v>1936.9803747840001</v>
      </c>
      <c r="H274" s="146">
        <f>D274*G274</f>
        <v>5810.9411243520008</v>
      </c>
      <c r="I274" s="146">
        <f>H274*45/7</f>
        <v>37356.050085120005</v>
      </c>
      <c r="J274" s="146">
        <f>+H274/7*0.08*365</f>
        <v>24239.925833011202</v>
      </c>
      <c r="K274" s="146">
        <f>G274/7*0.3*20*3</f>
        <v>4980.8066780159998</v>
      </c>
      <c r="L274" s="146">
        <f>H274/7*365</f>
        <v>302999.07291264005</v>
      </c>
    </row>
    <row r="275" spans="2:14">
      <c r="B275" s="141">
        <v>511101131</v>
      </c>
      <c r="C275" s="141">
        <v>1200</v>
      </c>
      <c r="D275" s="162">
        <v>2</v>
      </c>
      <c r="E275" s="161" t="s">
        <v>485</v>
      </c>
      <c r="F275" s="142" t="s">
        <v>396</v>
      </c>
      <c r="G275" s="146">
        <f>'[2]Comp Plantilla 2015'!G267</f>
        <v>1844.7477135360002</v>
      </c>
      <c r="H275" s="146">
        <f>D275*G275</f>
        <v>3689.4954270720004</v>
      </c>
      <c r="I275" s="146">
        <f>H275*45/7</f>
        <v>23718.184888320004</v>
      </c>
      <c r="J275" s="146">
        <f>+H275/7*0.08*365</f>
        <v>15390.466638643202</v>
      </c>
      <c r="K275" s="146">
        <f>G275/7*0.3*20*2</f>
        <v>3162.4246517760002</v>
      </c>
      <c r="L275" s="146">
        <f>H275/7*365</f>
        <v>192380.83298304002</v>
      </c>
    </row>
    <row r="276" spans="2:14">
      <c r="B276" s="141">
        <v>511101131</v>
      </c>
      <c r="C276" s="141"/>
      <c r="D276" s="162">
        <v>1</v>
      </c>
      <c r="E276" s="161" t="s">
        <v>486</v>
      </c>
      <c r="F276" s="142" t="s">
        <v>396</v>
      </c>
      <c r="G276" s="146">
        <f>+'Comp Plantilla 2015'!G264</f>
        <v>1367.3815999999999</v>
      </c>
      <c r="H276" s="146">
        <f>D276*G276</f>
        <v>1367.3815999999999</v>
      </c>
      <c r="I276" s="146">
        <f>H276*45/7</f>
        <v>8790.3102857142858</v>
      </c>
      <c r="J276" s="146">
        <f>+H276/7*0.08*365</f>
        <v>5703.9346742857142</v>
      </c>
      <c r="K276" s="146">
        <f>G276/7*0.3*20</f>
        <v>1172.0413714285712</v>
      </c>
      <c r="L276" s="146">
        <f>H276/7*365</f>
        <v>71299.183428571429</v>
      </c>
      <c r="N276" s="127"/>
    </row>
    <row r="277" spans="2:14">
      <c r="B277" s="141"/>
      <c r="C277" s="141"/>
      <c r="D277" s="142"/>
      <c r="E277" s="143"/>
      <c r="F277" s="142"/>
      <c r="G277" s="144"/>
      <c r="H277" s="144"/>
      <c r="I277" s="144"/>
      <c r="J277" s="169"/>
      <c r="K277" s="169"/>
      <c r="L277" s="145"/>
    </row>
    <row r="278" spans="2:14">
      <c r="B278" s="144"/>
      <c r="C278" s="144"/>
      <c r="D278" s="142">
        <f>SUM(D272:D277)</f>
        <v>8</v>
      </c>
      <c r="E278" s="144" t="s">
        <v>397</v>
      </c>
      <c r="F278" s="144"/>
      <c r="G278" s="144"/>
      <c r="H278" s="144"/>
      <c r="I278" s="144"/>
      <c r="J278" s="144"/>
      <c r="K278" s="144"/>
      <c r="L278" s="144"/>
    </row>
    <row r="279" spans="2:14"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</row>
    <row r="280" spans="2:14">
      <c r="B280" s="152"/>
      <c r="C280" s="153"/>
      <c r="D280" s="153"/>
      <c r="E280" s="153"/>
      <c r="F280" s="157" t="s">
        <v>398</v>
      </c>
      <c r="G280" s="157"/>
      <c r="H280" s="155">
        <f>SUM(H272:H279)</f>
        <v>18922.297149184004</v>
      </c>
      <c r="I280" s="155">
        <f>SUM(I272:I279)</f>
        <v>121643.33881618286</v>
      </c>
      <c r="J280" s="155">
        <f>SUM(J272:J279)</f>
        <v>78933.010965167559</v>
      </c>
      <c r="K280" s="155">
        <f>SUM(K272:K279)</f>
        <v>16219.111842157716</v>
      </c>
      <c r="L280" s="155">
        <f>SUM(L272:L279)</f>
        <v>986662.63706459443</v>
      </c>
    </row>
    <row r="282" spans="2:14" ht="20.25">
      <c r="B282" s="1026" t="s">
        <v>382</v>
      </c>
      <c r="C282" s="1027"/>
      <c r="D282" s="1027"/>
      <c r="E282" s="1027"/>
      <c r="F282" s="1027"/>
      <c r="G282" s="1027"/>
      <c r="H282" s="1027"/>
      <c r="I282" s="1027"/>
      <c r="J282" s="1027"/>
      <c r="K282" s="1027"/>
      <c r="L282" s="1028"/>
    </row>
    <row r="283" spans="2:14" ht="18">
      <c r="B283" s="1020" t="str">
        <f>+B4</f>
        <v xml:space="preserve"> PRESUPUESTO DE EGRESOS 2015</v>
      </c>
      <c r="C283" s="1021"/>
      <c r="D283" s="1021"/>
      <c r="E283" s="1021"/>
      <c r="F283" s="1021"/>
      <c r="G283" s="1021"/>
      <c r="H283" s="1021"/>
      <c r="I283" s="1021"/>
      <c r="J283" s="1021"/>
      <c r="K283" s="1021"/>
      <c r="L283" s="1022"/>
    </row>
    <row r="284" spans="2:14" ht="18">
      <c r="B284" s="1020" t="s">
        <v>384</v>
      </c>
      <c r="C284" s="1021"/>
      <c r="D284" s="1021"/>
      <c r="E284" s="1021"/>
      <c r="F284" s="1021"/>
      <c r="G284" s="1021"/>
      <c r="H284" s="1021"/>
      <c r="I284" s="1021"/>
      <c r="J284" s="1021"/>
      <c r="K284" s="1021"/>
      <c r="L284" s="1022"/>
    </row>
    <row r="285" spans="2:14">
      <c r="B285" s="131"/>
      <c r="C285" s="132"/>
      <c r="E285" s="132" t="s">
        <v>482</v>
      </c>
      <c r="F285" s="581"/>
      <c r="G285" s="581"/>
      <c r="H285" s="581"/>
      <c r="I285" s="581"/>
      <c r="J285" s="581"/>
      <c r="K285" s="581"/>
      <c r="L285" s="585"/>
    </row>
    <row r="286" spans="2:14">
      <c r="B286" s="133" t="s">
        <v>487</v>
      </c>
      <c r="C286" s="134"/>
      <c r="D286" s="135"/>
      <c r="E286" s="132" t="s">
        <v>206</v>
      </c>
      <c r="F286" s="581"/>
      <c r="G286" s="581"/>
      <c r="H286" s="581"/>
      <c r="I286" s="581"/>
      <c r="J286" s="581"/>
      <c r="K286" s="581"/>
      <c r="L286" s="585"/>
    </row>
    <row r="287" spans="2:14">
      <c r="B287" s="137"/>
      <c r="C287" s="138"/>
      <c r="D287" s="138"/>
      <c r="E287" s="580"/>
      <c r="F287" s="580"/>
      <c r="G287" s="580"/>
      <c r="H287" s="580"/>
      <c r="I287" s="580"/>
      <c r="J287" s="580"/>
      <c r="K287" s="580"/>
      <c r="L287" s="140"/>
    </row>
    <row r="288" spans="2:14">
      <c r="B288" s="1023"/>
      <c r="C288" s="1024"/>
      <c r="D288" s="1024"/>
      <c r="E288" s="1024"/>
      <c r="F288" s="1024"/>
      <c r="G288" s="1024"/>
      <c r="H288" s="1024"/>
      <c r="I288" s="1024"/>
      <c r="J288" s="1024"/>
      <c r="K288" s="1024"/>
      <c r="L288" s="1025"/>
    </row>
    <row r="289" spans="2:14">
      <c r="B289" s="577" t="s">
        <v>386</v>
      </c>
      <c r="C289" s="578"/>
      <c r="D289" s="578" t="s">
        <v>387</v>
      </c>
      <c r="E289" s="578" t="s">
        <v>388</v>
      </c>
      <c r="F289" s="578" t="s">
        <v>389</v>
      </c>
      <c r="G289" s="578" t="s">
        <v>390</v>
      </c>
      <c r="H289" s="578" t="s">
        <v>391</v>
      </c>
      <c r="I289" s="578" t="s">
        <v>392</v>
      </c>
      <c r="J289" s="578" t="str">
        <f>+J10</f>
        <v>Despensa</v>
      </c>
      <c r="K289" s="578" t="s">
        <v>394</v>
      </c>
      <c r="L289" s="579" t="s">
        <v>395</v>
      </c>
    </row>
    <row r="290" spans="2:14"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44"/>
    </row>
    <row r="291" spans="2:14">
      <c r="B291" s="141">
        <v>511101131</v>
      </c>
      <c r="C291" s="141">
        <v>1100</v>
      </c>
      <c r="D291" s="142">
        <v>1</v>
      </c>
      <c r="E291" s="144" t="s">
        <v>453</v>
      </c>
      <c r="F291" s="142" t="s">
        <v>396</v>
      </c>
      <c r="G291" s="146">
        <f>'[2]Comp Plantilla 2015'!G281</f>
        <v>4426.1261158400002</v>
      </c>
      <c r="H291" s="146">
        <f>D291*G291</f>
        <v>4426.1261158400002</v>
      </c>
      <c r="I291" s="146">
        <f>H291*45/7</f>
        <v>28453.667887542859</v>
      </c>
      <c r="J291" s="146">
        <f>+H291/7*0.08*365</f>
        <v>18463.268940361144</v>
      </c>
      <c r="K291" s="146">
        <f>G291/7*0.3*20</f>
        <v>3793.8223850057143</v>
      </c>
      <c r="L291" s="146">
        <f>H291/7*365</f>
        <v>230790.86175451428</v>
      </c>
    </row>
    <row r="292" spans="2:14">
      <c r="B292" s="141">
        <v>511101131</v>
      </c>
      <c r="C292" s="141">
        <v>1100</v>
      </c>
      <c r="D292" s="142">
        <v>1</v>
      </c>
      <c r="E292" s="144" t="s">
        <v>488</v>
      </c>
      <c r="F292" s="142" t="s">
        <v>396</v>
      </c>
      <c r="G292" s="146">
        <f>'[2]Comp Plantilla 2015'!G282</f>
        <v>2234.5249006080003</v>
      </c>
      <c r="H292" s="146">
        <f>D292*G292</f>
        <v>2234.5249006080003</v>
      </c>
      <c r="I292" s="146">
        <f>H292*45/7</f>
        <v>14364.802932480001</v>
      </c>
      <c r="J292" s="146">
        <f>+H292/7*0.08*365</f>
        <v>9321.1610139648019</v>
      </c>
      <c r="K292" s="146">
        <f>G292/7*0.3*20</f>
        <v>1915.3070576640002</v>
      </c>
      <c r="L292" s="146">
        <f>H292/7*365</f>
        <v>116514.51267456001</v>
      </c>
    </row>
    <row r="293" spans="2:14">
      <c r="B293" s="141">
        <v>511101131</v>
      </c>
      <c r="C293" s="141">
        <v>1200</v>
      </c>
      <c r="D293" s="142">
        <v>3</v>
      </c>
      <c r="E293" s="144" t="s">
        <v>489</v>
      </c>
      <c r="F293" s="142" t="s">
        <v>396</v>
      </c>
      <c r="G293" s="146">
        <f>'[2]Comp Plantilla 2015'!G283</f>
        <v>1844.7477135360002</v>
      </c>
      <c r="H293" s="146">
        <f>D293*G293</f>
        <v>5534.2431406080004</v>
      </c>
      <c r="I293" s="146">
        <f>H293*45/7</f>
        <v>35577.27733248</v>
      </c>
      <c r="J293" s="146">
        <f>+H293/7*0.08*365</f>
        <v>23085.699957964804</v>
      </c>
      <c r="K293" s="146">
        <f>G293/7*0.3*20*3</f>
        <v>4743.6369776640004</v>
      </c>
      <c r="L293" s="146">
        <f>H293/7*365</f>
        <v>288571.24947456003</v>
      </c>
      <c r="N293" s="127"/>
    </row>
    <row r="294" spans="2:14">
      <c r="B294" s="141">
        <v>511101131</v>
      </c>
      <c r="C294" s="141">
        <v>1200</v>
      </c>
      <c r="D294" s="142">
        <v>1</v>
      </c>
      <c r="E294" s="144" t="s">
        <v>436</v>
      </c>
      <c r="F294" s="142" t="s">
        <v>396</v>
      </c>
      <c r="G294" s="146">
        <f>'[2]Comp Plantilla 2015'!G284</f>
        <v>1367.3833960550398</v>
      </c>
      <c r="H294" s="146">
        <f>D294*G294</f>
        <v>1367.3833960550398</v>
      </c>
      <c r="I294" s="146">
        <f>H294*45/7</f>
        <v>8790.3218317823994</v>
      </c>
      <c r="J294" s="146">
        <f>+H294/7*0.08*365</f>
        <v>5703.9421664010242</v>
      </c>
      <c r="K294" s="146">
        <f>G294/7*0.3*20</f>
        <v>1172.0429109043198</v>
      </c>
      <c r="L294" s="146">
        <f>H294/7*365</f>
        <v>71299.277080012791</v>
      </c>
    </row>
    <row r="295" spans="2:14">
      <c r="B295" s="144"/>
      <c r="C295" s="144"/>
      <c r="D295" s="144"/>
      <c r="E295" s="144"/>
      <c r="F295" s="144"/>
      <c r="G295" s="144"/>
      <c r="H295" s="144"/>
      <c r="I295" s="144"/>
      <c r="J295" s="169"/>
      <c r="K295" s="169"/>
      <c r="L295" s="144"/>
    </row>
    <row r="296" spans="2:14">
      <c r="B296" s="144"/>
      <c r="C296" s="144"/>
      <c r="D296" s="142">
        <f>SUM(D291:D295)</f>
        <v>6</v>
      </c>
      <c r="E296" s="144" t="s">
        <v>397</v>
      </c>
      <c r="F296" s="144"/>
      <c r="G296" s="144"/>
      <c r="H296" s="144"/>
      <c r="I296" s="144"/>
      <c r="J296" s="144"/>
      <c r="K296" s="144"/>
      <c r="L296" s="144"/>
    </row>
    <row r="297" spans="2:14"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</row>
    <row r="298" spans="2:14">
      <c r="B298" s="152"/>
      <c r="C298" s="153"/>
      <c r="D298" s="153"/>
      <c r="E298" s="153"/>
      <c r="F298" s="157" t="s">
        <v>398</v>
      </c>
      <c r="G298" s="157"/>
      <c r="H298" s="155">
        <f>SUM(H291:H297)</f>
        <v>13562.277553111042</v>
      </c>
      <c r="I298" s="155">
        <f>SUM(I291:I297)</f>
        <v>87186.069984285277</v>
      </c>
      <c r="J298" s="155">
        <f>SUM(J291:J297)</f>
        <v>56574.072078691774</v>
      </c>
      <c r="K298" s="155">
        <f>SUM(K291:K297)</f>
        <v>11624.809331238035</v>
      </c>
      <c r="L298" s="155">
        <f>SUM(L291:L297)</f>
        <v>707175.90098364709</v>
      </c>
    </row>
    <row r="300" spans="2:14" ht="20.25">
      <c r="B300" s="1026" t="s">
        <v>382</v>
      </c>
      <c r="C300" s="1027"/>
      <c r="D300" s="1027"/>
      <c r="E300" s="1027"/>
      <c r="F300" s="1027"/>
      <c r="G300" s="1027"/>
      <c r="H300" s="1027"/>
      <c r="I300" s="1027"/>
      <c r="J300" s="1027"/>
      <c r="K300" s="1027"/>
      <c r="L300" s="1028"/>
    </row>
    <row r="301" spans="2:14" ht="18">
      <c r="B301" s="1020" t="str">
        <f>+B4</f>
        <v xml:space="preserve"> PRESUPUESTO DE EGRESOS 2015</v>
      </c>
      <c r="C301" s="1021"/>
      <c r="D301" s="1021"/>
      <c r="E301" s="1021"/>
      <c r="F301" s="1021"/>
      <c r="G301" s="1021"/>
      <c r="H301" s="1021"/>
      <c r="I301" s="1021"/>
      <c r="J301" s="1021"/>
      <c r="K301" s="1021"/>
      <c r="L301" s="1022"/>
    </row>
    <row r="302" spans="2:14" ht="18">
      <c r="B302" s="1020" t="s">
        <v>384</v>
      </c>
      <c r="C302" s="1021"/>
      <c r="D302" s="1021"/>
      <c r="E302" s="1021"/>
      <c r="F302" s="1021"/>
      <c r="G302" s="1021"/>
      <c r="H302" s="1021"/>
      <c r="I302" s="1021"/>
      <c r="J302" s="1021"/>
      <c r="K302" s="1021"/>
      <c r="L302" s="1022"/>
    </row>
    <row r="303" spans="2:14">
      <c r="B303" s="131"/>
      <c r="C303" s="132"/>
      <c r="E303" s="132" t="s">
        <v>482</v>
      </c>
      <c r="F303" s="581"/>
      <c r="G303" s="581"/>
      <c r="H303" s="581"/>
      <c r="I303" s="581"/>
      <c r="J303" s="581"/>
      <c r="K303" s="581"/>
      <c r="L303" s="585"/>
    </row>
    <row r="304" spans="2:14">
      <c r="B304" s="133" t="s">
        <v>490</v>
      </c>
      <c r="C304" s="134"/>
      <c r="D304" s="135"/>
      <c r="E304" s="132" t="s">
        <v>491</v>
      </c>
      <c r="F304" s="581"/>
      <c r="G304" s="581"/>
      <c r="H304" s="581"/>
      <c r="I304" s="581"/>
      <c r="J304" s="581"/>
      <c r="K304" s="581"/>
      <c r="L304" s="585"/>
    </row>
    <row r="305" spans="2:12">
      <c r="B305" s="137"/>
      <c r="C305" s="138"/>
      <c r="D305" s="138"/>
      <c r="E305" s="580"/>
      <c r="F305" s="580"/>
      <c r="G305" s="580"/>
      <c r="H305" s="580"/>
      <c r="I305" s="580"/>
      <c r="J305" s="580"/>
      <c r="K305" s="580"/>
      <c r="L305" s="140"/>
    </row>
    <row r="306" spans="2:12">
      <c r="B306" s="1023"/>
      <c r="C306" s="1024"/>
      <c r="D306" s="1024"/>
      <c r="E306" s="1024"/>
      <c r="F306" s="1024"/>
      <c r="G306" s="1024"/>
      <c r="H306" s="1024"/>
      <c r="I306" s="1024"/>
      <c r="J306" s="1024"/>
      <c r="K306" s="1024"/>
      <c r="L306" s="1025"/>
    </row>
    <row r="307" spans="2:12">
      <c r="B307" s="577" t="s">
        <v>386</v>
      </c>
      <c r="C307" s="578"/>
      <c r="D307" s="578" t="s">
        <v>387</v>
      </c>
      <c r="E307" s="578" t="s">
        <v>388</v>
      </c>
      <c r="F307" s="578" t="s">
        <v>389</v>
      </c>
      <c r="G307" s="578" t="s">
        <v>390</v>
      </c>
      <c r="H307" s="578" t="s">
        <v>391</v>
      </c>
      <c r="I307" s="578" t="s">
        <v>392</v>
      </c>
      <c r="J307" s="578" t="str">
        <f>+J10</f>
        <v>Despensa</v>
      </c>
      <c r="K307" s="578" t="s">
        <v>394</v>
      </c>
      <c r="L307" s="579" t="s">
        <v>395</v>
      </c>
    </row>
    <row r="308" spans="2:12"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44"/>
    </row>
    <row r="309" spans="2:12">
      <c r="B309" s="141">
        <v>511101131</v>
      </c>
      <c r="C309" s="141">
        <v>1100</v>
      </c>
      <c r="D309" s="142">
        <v>1</v>
      </c>
      <c r="E309" s="144" t="s">
        <v>453</v>
      </c>
      <c r="F309" s="142" t="s">
        <v>396</v>
      </c>
      <c r="G309" s="146">
        <f>'[2]Comp Plantilla 2015'!G297</f>
        <v>4426.1215005230088</v>
      </c>
      <c r="H309" s="146">
        <f>D309*G309</f>
        <v>4426.1215005230088</v>
      </c>
      <c r="I309" s="146">
        <f>H309*45/7</f>
        <v>28453.638217647913</v>
      </c>
      <c r="J309" s="146">
        <f>+H309/7*0.08*365</f>
        <v>18463.249687895983</v>
      </c>
      <c r="K309" s="146">
        <f>G309/7*0.3*20</f>
        <v>3793.8184290197223</v>
      </c>
      <c r="L309" s="146">
        <f>H309/7*365</f>
        <v>230790.62109869975</v>
      </c>
    </row>
    <row r="310" spans="2:12">
      <c r="B310" s="141">
        <v>511101131</v>
      </c>
      <c r="C310" s="141">
        <v>1200</v>
      </c>
      <c r="D310" s="142">
        <v>1</v>
      </c>
      <c r="E310" s="144" t="s">
        <v>492</v>
      </c>
      <c r="F310" s="142" t="s">
        <v>396</v>
      </c>
      <c r="G310" s="146">
        <f>'[2]Comp Plantilla 2015'!G298</f>
        <v>2655.9464003654398</v>
      </c>
      <c r="H310" s="146">
        <f>D310*G310</f>
        <v>2655.9464003654398</v>
      </c>
      <c r="I310" s="146">
        <f>H310*45/7</f>
        <v>17073.941145206398</v>
      </c>
      <c r="J310" s="146">
        <f>+H310/7*0.08*365</f>
        <v>11079.090698667263</v>
      </c>
      <c r="K310" s="146">
        <f>G310/7*0.3*20</f>
        <v>2276.5254860275199</v>
      </c>
      <c r="L310" s="146">
        <f>H310/7*365</f>
        <v>138488.63373334077</v>
      </c>
    </row>
    <row r="311" spans="2:12">
      <c r="B311" s="141">
        <v>511101131</v>
      </c>
      <c r="C311" s="141">
        <v>1200</v>
      </c>
      <c r="D311" s="142">
        <v>1</v>
      </c>
      <c r="E311" s="144" t="s">
        <v>493</v>
      </c>
      <c r="F311" s="142" t="s">
        <v>396</v>
      </c>
      <c r="G311" s="146">
        <f>'[2]Comp Plantilla 2015'!G299</f>
        <v>1794.5604902534403</v>
      </c>
      <c r="H311" s="146">
        <f>D311*G311</f>
        <v>1794.5604902534403</v>
      </c>
      <c r="I311" s="146">
        <f>H311*45/7</f>
        <v>11536.460294486402</v>
      </c>
      <c r="J311" s="146">
        <f>+H311/7*0.08*365</f>
        <v>7485.8809022000651</v>
      </c>
      <c r="K311" s="146">
        <f>G311/7*0.3*20</f>
        <v>1538.1947059315203</v>
      </c>
      <c r="L311" s="146">
        <f>H311/7*365</f>
        <v>93573.511277500817</v>
      </c>
    </row>
    <row r="312" spans="2:12">
      <c r="B312" s="141">
        <v>511101131</v>
      </c>
      <c r="C312" s="141">
        <v>1200</v>
      </c>
      <c r="D312" s="142">
        <v>1</v>
      </c>
      <c r="E312" s="144" t="s">
        <v>456</v>
      </c>
      <c r="F312" s="142" t="s">
        <v>396</v>
      </c>
      <c r="G312" s="146">
        <f>'[2]Comp Plantilla 2015'!G300</f>
        <v>1367.3833960550398</v>
      </c>
      <c r="H312" s="146">
        <f>D312*G312</f>
        <v>1367.3833960550398</v>
      </c>
      <c r="I312" s="146">
        <f>H312*45/7</f>
        <v>8790.3218317823994</v>
      </c>
      <c r="J312" s="146">
        <f>+H312/7*0.08*365</f>
        <v>5703.9421664010242</v>
      </c>
      <c r="K312" s="146">
        <f>G312/7*0.3*20</f>
        <v>1172.0429109043198</v>
      </c>
      <c r="L312" s="146">
        <f>H312/7*365</f>
        <v>71299.277080012791</v>
      </c>
    </row>
    <row r="313" spans="2:12">
      <c r="B313" s="141"/>
      <c r="C313" s="141"/>
      <c r="D313" s="142"/>
      <c r="E313" s="143"/>
      <c r="F313" s="142"/>
      <c r="G313" s="144"/>
      <c r="H313" s="144"/>
      <c r="I313" s="144"/>
      <c r="J313" s="169"/>
      <c r="K313" s="169"/>
      <c r="L313" s="145"/>
    </row>
    <row r="314" spans="2:12">
      <c r="B314" s="144"/>
      <c r="C314" s="144"/>
      <c r="D314" s="142">
        <f>SUM(D309:D313)</f>
        <v>4</v>
      </c>
      <c r="E314" s="144" t="s">
        <v>397</v>
      </c>
      <c r="F314" s="144"/>
      <c r="G314" s="144"/>
      <c r="H314" s="144"/>
      <c r="I314" s="144"/>
      <c r="J314" s="144"/>
      <c r="K314" s="144"/>
      <c r="L314" s="144"/>
    </row>
    <row r="315" spans="2:12"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</row>
    <row r="316" spans="2:12">
      <c r="B316" s="152"/>
      <c r="C316" s="153"/>
      <c r="D316" s="153"/>
      <c r="E316" s="153"/>
      <c r="F316" s="157" t="s">
        <v>398</v>
      </c>
      <c r="G316" s="157"/>
      <c r="H316" s="155">
        <f>SUM(H309:H315)</f>
        <v>10244.011787196929</v>
      </c>
      <c r="I316" s="155">
        <f>SUM(I309:I315)</f>
        <v>65854.361489123112</v>
      </c>
      <c r="J316" s="155">
        <f>SUM(J309:J315)</f>
        <v>42732.163455164336</v>
      </c>
      <c r="K316" s="155">
        <f>SUM(K309:K315)</f>
        <v>8780.5815318830828</v>
      </c>
      <c r="L316" s="155">
        <f>SUM(L309:L315)</f>
        <v>534152.04318955413</v>
      </c>
    </row>
    <row r="318" spans="2:12" ht="20.25">
      <c r="B318" s="1026" t="s">
        <v>382</v>
      </c>
      <c r="C318" s="1027"/>
      <c r="D318" s="1027"/>
      <c r="E318" s="1027"/>
      <c r="F318" s="1027"/>
      <c r="G318" s="1027"/>
      <c r="H318" s="1027"/>
      <c r="I318" s="1027"/>
      <c r="J318" s="1027"/>
      <c r="K318" s="1027"/>
      <c r="L318" s="1028"/>
    </row>
    <row r="319" spans="2:12" ht="18">
      <c r="B319" s="1020" t="str">
        <f>+B4</f>
        <v xml:space="preserve"> PRESUPUESTO DE EGRESOS 2015</v>
      </c>
      <c r="C319" s="1021"/>
      <c r="D319" s="1021"/>
      <c r="E319" s="1021"/>
      <c r="F319" s="1021"/>
      <c r="G319" s="1021"/>
      <c r="H319" s="1021"/>
      <c r="I319" s="1021"/>
      <c r="J319" s="1021"/>
      <c r="K319" s="1021"/>
      <c r="L319" s="1022"/>
    </row>
    <row r="320" spans="2:12" ht="18">
      <c r="B320" s="1020" t="s">
        <v>384</v>
      </c>
      <c r="C320" s="1021"/>
      <c r="D320" s="1021"/>
      <c r="E320" s="1021"/>
      <c r="F320" s="1021"/>
      <c r="G320" s="1021"/>
      <c r="H320" s="1021"/>
      <c r="I320" s="1021"/>
      <c r="J320" s="1021"/>
      <c r="K320" s="1021"/>
      <c r="L320" s="1022"/>
    </row>
    <row r="321" spans="2:14">
      <c r="B321" s="171"/>
      <c r="C321" s="172"/>
      <c r="E321" s="172" t="s">
        <v>1689</v>
      </c>
      <c r="F321" s="581"/>
      <c r="G321" s="581"/>
      <c r="H321" s="581"/>
      <c r="I321" s="581"/>
      <c r="J321" s="581"/>
      <c r="K321" s="581"/>
      <c r="L321" s="585"/>
      <c r="N321" s="173"/>
    </row>
    <row r="322" spans="2:14">
      <c r="B322" s="133" t="s">
        <v>494</v>
      </c>
      <c r="C322" s="134"/>
      <c r="D322" s="135"/>
      <c r="E322" s="172" t="s">
        <v>1714</v>
      </c>
      <c r="F322" s="581"/>
      <c r="G322" s="581"/>
      <c r="H322" s="581"/>
      <c r="I322" s="581"/>
      <c r="J322" s="581"/>
      <c r="K322" s="581"/>
      <c r="L322" s="585"/>
    </row>
    <row r="323" spans="2:14">
      <c r="B323" s="137"/>
      <c r="C323" s="138"/>
      <c r="D323" s="138"/>
      <c r="E323" s="580"/>
      <c r="F323" s="580"/>
      <c r="G323" s="580"/>
      <c r="H323" s="580"/>
      <c r="I323" s="580"/>
      <c r="J323" s="580"/>
      <c r="K323" s="580"/>
      <c r="L323" s="140"/>
    </row>
    <row r="324" spans="2:14">
      <c r="B324" s="1023"/>
      <c r="C324" s="1024"/>
      <c r="D324" s="1024"/>
      <c r="E324" s="1024"/>
      <c r="F324" s="1024"/>
      <c r="G324" s="1024"/>
      <c r="H324" s="1024"/>
      <c r="I324" s="1024"/>
      <c r="J324" s="1024"/>
      <c r="K324" s="1024"/>
      <c r="L324" s="1025"/>
    </row>
    <row r="325" spans="2:14">
      <c r="B325" s="577" t="s">
        <v>386</v>
      </c>
      <c r="C325" s="578"/>
      <c r="D325" s="578" t="s">
        <v>387</v>
      </c>
      <c r="E325" s="578" t="s">
        <v>388</v>
      </c>
      <c r="F325" s="578" t="s">
        <v>389</v>
      </c>
      <c r="G325" s="578" t="s">
        <v>390</v>
      </c>
      <c r="H325" s="578" t="s">
        <v>391</v>
      </c>
      <c r="I325" s="578" t="s">
        <v>392</v>
      </c>
      <c r="J325" s="578" t="str">
        <f>+J10</f>
        <v>Despensa</v>
      </c>
      <c r="K325" s="578" t="s">
        <v>394</v>
      </c>
      <c r="L325" s="579" t="s">
        <v>395</v>
      </c>
    </row>
    <row r="326" spans="2:14"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44"/>
    </row>
    <row r="327" spans="2:14">
      <c r="B327" s="141">
        <v>511101131</v>
      </c>
      <c r="C327" s="141">
        <v>1100</v>
      </c>
      <c r="D327" s="142">
        <v>1</v>
      </c>
      <c r="E327" s="161" t="s">
        <v>453</v>
      </c>
      <c r="F327" s="142" t="s">
        <v>396</v>
      </c>
      <c r="G327" s="146">
        <f>'[2]Comp Plantilla 2015'!G313</f>
        <v>6055.4953701365766</v>
      </c>
      <c r="H327" s="146">
        <f t="shared" ref="H327:H332" si="19">D327*G327</f>
        <v>6055.4953701365766</v>
      </c>
      <c r="I327" s="146">
        <f t="shared" ref="I327:I333" si="20">H327*45/7</f>
        <v>38928.184522306561</v>
      </c>
      <c r="J327" s="146">
        <f>+H327/7*0.08*365</f>
        <v>25260.066401141146</v>
      </c>
      <c r="K327" s="146">
        <f t="shared" ref="K327:K332" si="21">G327/7*0.3*20</f>
        <v>5190.424602974208</v>
      </c>
      <c r="L327" s="146">
        <f t="shared" ref="L327:L332" si="22">H327/7*365</f>
        <v>315750.83001426433</v>
      </c>
    </row>
    <row r="328" spans="2:14">
      <c r="B328" s="141">
        <v>511101131</v>
      </c>
      <c r="C328" s="141">
        <v>1200</v>
      </c>
      <c r="D328" s="142">
        <v>1</v>
      </c>
      <c r="E328" s="161" t="s">
        <v>495</v>
      </c>
      <c r="F328" s="142" t="s">
        <v>396</v>
      </c>
      <c r="G328" s="146">
        <f>'[2]Comp Plantilla 2015'!G314</f>
        <v>2488.005446734081</v>
      </c>
      <c r="H328" s="146">
        <f t="shared" si="19"/>
        <v>2488.005446734081</v>
      </c>
      <c r="I328" s="146">
        <f t="shared" si="20"/>
        <v>15994.320729004807</v>
      </c>
      <c r="J328" s="146">
        <f t="shared" ref="J328:J333" si="23">+H328/7*0.08*365</f>
        <v>10378.537006376451</v>
      </c>
      <c r="K328" s="146">
        <f t="shared" si="21"/>
        <v>2132.5760972006406</v>
      </c>
      <c r="L328" s="146">
        <f t="shared" si="22"/>
        <v>129731.71257970565</v>
      </c>
    </row>
    <row r="329" spans="2:14">
      <c r="B329" s="141">
        <v>511101131</v>
      </c>
      <c r="C329" s="141">
        <v>1200</v>
      </c>
      <c r="D329" s="142">
        <v>1</v>
      </c>
      <c r="E329" s="161" t="s">
        <v>496</v>
      </c>
      <c r="F329" s="142" t="s">
        <v>396</v>
      </c>
      <c r="G329" s="146">
        <f>'[2]Comp Plantilla 2015'!G315</f>
        <v>2374.9088566134074</v>
      </c>
      <c r="H329" s="146">
        <f>D329*G329</f>
        <v>2374.9088566134074</v>
      </c>
      <c r="I329" s="146">
        <f t="shared" si="20"/>
        <v>15267.27122108619</v>
      </c>
      <c r="J329" s="146">
        <f t="shared" si="23"/>
        <v>9906.7626590159289</v>
      </c>
      <c r="K329" s="146">
        <f t="shared" si="21"/>
        <v>2035.6361628114919</v>
      </c>
      <c r="L329" s="146">
        <f>H329/7*365</f>
        <v>123834.5332376991</v>
      </c>
    </row>
    <row r="330" spans="2:14">
      <c r="B330" s="141">
        <v>511101131</v>
      </c>
      <c r="C330" s="141">
        <v>1200</v>
      </c>
      <c r="D330" s="142">
        <v>1</v>
      </c>
      <c r="E330" s="161" t="s">
        <v>497</v>
      </c>
      <c r="F330" s="142" t="s">
        <v>396</v>
      </c>
      <c r="G330" s="146">
        <f>'[2]Comp Plantilla 2015'!G316</f>
        <v>2374.9119224812803</v>
      </c>
      <c r="H330" s="146">
        <f t="shared" si="19"/>
        <v>2374.9119224812803</v>
      </c>
      <c r="I330" s="146">
        <f t="shared" si="20"/>
        <v>15267.290930236803</v>
      </c>
      <c r="J330" s="146">
        <f t="shared" si="23"/>
        <v>9906.7754480647691</v>
      </c>
      <c r="K330" s="146">
        <f t="shared" si="21"/>
        <v>2035.63879069824</v>
      </c>
      <c r="L330" s="146">
        <f t="shared" si="22"/>
        <v>123834.6931008096</v>
      </c>
    </row>
    <row r="331" spans="2:14">
      <c r="B331" s="141">
        <v>511101131</v>
      </c>
      <c r="C331" s="141">
        <v>1200</v>
      </c>
      <c r="D331" s="142">
        <v>3</v>
      </c>
      <c r="E331" s="161" t="s">
        <v>498</v>
      </c>
      <c r="F331" s="142" t="s">
        <v>396</v>
      </c>
      <c r="G331" s="146">
        <f>'[2]Comp Plantilla 2015'!G317</f>
        <v>1650.27997802304</v>
      </c>
      <c r="H331" s="146">
        <f t="shared" si="19"/>
        <v>4950.8399340691203</v>
      </c>
      <c r="I331" s="146">
        <f t="shared" si="20"/>
        <v>31826.828147587199</v>
      </c>
      <c r="J331" s="146">
        <f t="shared" si="23"/>
        <v>20652.075153545473</v>
      </c>
      <c r="K331" s="146">
        <f>G331/7*0.3*20*3</f>
        <v>4243.5770863449598</v>
      </c>
      <c r="L331" s="146">
        <f t="shared" si="22"/>
        <v>258150.9394193184</v>
      </c>
      <c r="N331" s="127"/>
    </row>
    <row r="332" spans="2:14">
      <c r="B332" s="141">
        <v>511101131</v>
      </c>
      <c r="C332" s="141">
        <v>1200</v>
      </c>
      <c r="D332" s="142">
        <v>1</v>
      </c>
      <c r="E332" s="161" t="s">
        <v>414</v>
      </c>
      <c r="F332" s="142" t="s">
        <v>396</v>
      </c>
      <c r="G332" s="146">
        <f>'[2]Comp Plantilla 2015'!G318</f>
        <v>1549.686424261248</v>
      </c>
      <c r="H332" s="146">
        <f t="shared" si="19"/>
        <v>1549.686424261248</v>
      </c>
      <c r="I332" s="146">
        <f t="shared" si="20"/>
        <v>9962.2698702508806</v>
      </c>
      <c r="J332" s="146">
        <f t="shared" si="23"/>
        <v>6464.4062269183496</v>
      </c>
      <c r="K332" s="146">
        <f t="shared" si="21"/>
        <v>1328.302649366784</v>
      </c>
      <c r="L332" s="146">
        <f t="shared" si="22"/>
        <v>80805.077836479366</v>
      </c>
    </row>
    <row r="333" spans="2:14">
      <c r="B333" s="141">
        <v>511101131</v>
      </c>
      <c r="C333" s="141">
        <v>1200</v>
      </c>
      <c r="D333" s="142">
        <v>2</v>
      </c>
      <c r="E333" s="161" t="s">
        <v>499</v>
      </c>
      <c r="F333" s="142" t="s">
        <v>396</v>
      </c>
      <c r="G333" s="146">
        <f>'[2]Comp Plantilla 2015'!G319</f>
        <v>1124.5676278636802</v>
      </c>
      <c r="H333" s="146">
        <f>D333*G333</f>
        <v>2249.1352557273603</v>
      </c>
      <c r="I333" s="146">
        <f t="shared" si="20"/>
        <v>14458.726643961603</v>
      </c>
      <c r="J333" s="146">
        <f t="shared" si="23"/>
        <v>9382.1070667484182</v>
      </c>
      <c r="K333" s="146">
        <f>G333/7*0.3*20*2</f>
        <v>1927.8302191948806</v>
      </c>
      <c r="L333" s="146">
        <f>H333/7*365</f>
        <v>117276.33833435523</v>
      </c>
    </row>
    <row r="334" spans="2:14">
      <c r="B334" s="141"/>
      <c r="C334" s="141"/>
      <c r="D334" s="142"/>
      <c r="E334" s="161"/>
      <c r="F334" s="142"/>
      <c r="G334" s="146"/>
      <c r="H334" s="146"/>
      <c r="I334" s="146"/>
      <c r="J334" s="146"/>
      <c r="K334" s="146"/>
      <c r="L334" s="146"/>
    </row>
    <row r="335" spans="2:14">
      <c r="B335" s="144"/>
      <c r="C335" s="144"/>
      <c r="D335" s="142">
        <f>SUM(D327:D333)</f>
        <v>10</v>
      </c>
      <c r="E335" s="144" t="s">
        <v>397</v>
      </c>
      <c r="F335" s="144"/>
      <c r="G335" s="146"/>
      <c r="H335" s="144"/>
      <c r="I335" s="144"/>
      <c r="J335" s="144"/>
      <c r="K335" s="144"/>
      <c r="L335" s="144"/>
    </row>
    <row r="336" spans="2:14"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</row>
    <row r="337" spans="2:12">
      <c r="B337" s="152"/>
      <c r="C337" s="153"/>
      <c r="D337" s="153"/>
      <c r="E337" s="153"/>
      <c r="F337" s="157" t="s">
        <v>398</v>
      </c>
      <c r="G337" s="157"/>
      <c r="H337" s="155">
        <f>SUM(H327:H336)</f>
        <v>22042.983210023071</v>
      </c>
      <c r="I337" s="155">
        <f>SUM(I327:I336)</f>
        <v>141704.89206443404</v>
      </c>
      <c r="J337" s="155">
        <f>SUM(J327:J336)</f>
        <v>91950.729961810532</v>
      </c>
      <c r="K337" s="155">
        <f>SUM(K327:K336)</f>
        <v>18893.985608591203</v>
      </c>
      <c r="L337" s="155">
        <f>SUM(L327:L336)</f>
        <v>1149384.1245226315</v>
      </c>
    </row>
    <row r="339" spans="2:12" ht="20.25">
      <c r="B339" s="1026" t="s">
        <v>382</v>
      </c>
      <c r="C339" s="1027"/>
      <c r="D339" s="1027"/>
      <c r="E339" s="1027"/>
      <c r="F339" s="1027"/>
      <c r="G339" s="1027"/>
      <c r="H339" s="1027"/>
      <c r="I339" s="1027"/>
      <c r="J339" s="1027"/>
      <c r="K339" s="1027"/>
      <c r="L339" s="1028"/>
    </row>
    <row r="340" spans="2:12" ht="18">
      <c r="B340" s="1020" t="str">
        <f>+B4</f>
        <v xml:space="preserve"> PRESUPUESTO DE EGRESOS 2015</v>
      </c>
      <c r="C340" s="1021"/>
      <c r="D340" s="1021"/>
      <c r="E340" s="1021"/>
      <c r="F340" s="1021"/>
      <c r="G340" s="1021"/>
      <c r="H340" s="1021"/>
      <c r="I340" s="1021"/>
      <c r="J340" s="1021"/>
      <c r="K340" s="1021"/>
      <c r="L340" s="1022"/>
    </row>
    <row r="341" spans="2:12" ht="18">
      <c r="B341" s="1020" t="s">
        <v>384</v>
      </c>
      <c r="C341" s="1021"/>
      <c r="D341" s="1021"/>
      <c r="E341" s="1021"/>
      <c r="F341" s="1021"/>
      <c r="G341" s="1021"/>
      <c r="H341" s="1021"/>
      <c r="I341" s="1021"/>
      <c r="J341" s="1021"/>
      <c r="K341" s="1021"/>
      <c r="L341" s="1022"/>
    </row>
    <row r="342" spans="2:12">
      <c r="B342" s="131"/>
      <c r="C342" s="132"/>
      <c r="E342" s="132" t="s">
        <v>1715</v>
      </c>
      <c r="F342" s="581"/>
      <c r="G342" s="581"/>
      <c r="H342" s="581"/>
      <c r="I342" s="581"/>
      <c r="J342" s="581"/>
      <c r="K342" s="581"/>
      <c r="L342" s="585"/>
    </row>
    <row r="343" spans="2:12">
      <c r="B343" s="133" t="s">
        <v>502</v>
      </c>
      <c r="C343" s="134"/>
      <c r="D343" s="135"/>
      <c r="E343" s="132" t="s">
        <v>1709</v>
      </c>
      <c r="F343" s="581"/>
      <c r="G343" s="581"/>
      <c r="H343" s="581"/>
      <c r="I343" s="581"/>
      <c r="J343" s="581"/>
      <c r="K343" s="581"/>
      <c r="L343" s="585"/>
    </row>
    <row r="344" spans="2:12">
      <c r="B344" s="137"/>
      <c r="C344" s="138"/>
      <c r="D344" s="138"/>
      <c r="E344" s="580"/>
      <c r="F344" s="580"/>
      <c r="G344" s="580"/>
      <c r="H344" s="580"/>
      <c r="I344" s="580"/>
      <c r="J344" s="580"/>
      <c r="K344" s="580"/>
      <c r="L344" s="140"/>
    </row>
    <row r="345" spans="2:12">
      <c r="B345" s="1023"/>
      <c r="C345" s="1024"/>
      <c r="D345" s="1024"/>
      <c r="E345" s="1024"/>
      <c r="F345" s="1024"/>
      <c r="G345" s="1024"/>
      <c r="H345" s="1024"/>
      <c r="I345" s="1024"/>
      <c r="J345" s="1024"/>
      <c r="K345" s="1024"/>
      <c r="L345" s="1025"/>
    </row>
    <row r="346" spans="2:12">
      <c r="B346" s="577" t="s">
        <v>386</v>
      </c>
      <c r="C346" s="578"/>
      <c r="D346" s="578" t="s">
        <v>387</v>
      </c>
      <c r="E346" s="578" t="s">
        <v>388</v>
      </c>
      <c r="F346" s="578" t="s">
        <v>389</v>
      </c>
      <c r="G346" s="578" t="s">
        <v>390</v>
      </c>
      <c r="H346" s="578" t="s">
        <v>391</v>
      </c>
      <c r="I346" s="578" t="s">
        <v>392</v>
      </c>
      <c r="J346" s="578" t="str">
        <f>+J10</f>
        <v>Despensa</v>
      </c>
      <c r="K346" s="578" t="s">
        <v>394</v>
      </c>
      <c r="L346" s="579" t="s">
        <v>395</v>
      </c>
    </row>
    <row r="347" spans="2:12"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44"/>
    </row>
    <row r="348" spans="2:12">
      <c r="B348" s="141">
        <v>511101131</v>
      </c>
      <c r="C348" s="141">
        <v>1100</v>
      </c>
      <c r="D348" s="162">
        <v>1</v>
      </c>
      <c r="E348" s="161" t="s">
        <v>453</v>
      </c>
      <c r="F348" s="142" t="s">
        <v>396</v>
      </c>
      <c r="G348" s="146">
        <f>'[2]Comp Plantilla 2015'!G333</f>
        <v>6640.7133644800006</v>
      </c>
      <c r="H348" s="146">
        <f t="shared" ref="H348:H360" si="24">D348*G348</f>
        <v>6640.7133644800006</v>
      </c>
      <c r="I348" s="146">
        <f t="shared" ref="I348:I362" si="25">H348*45/7</f>
        <v>42690.300200228572</v>
      </c>
      <c r="J348" s="146">
        <f>+H348/7*0.08*365</f>
        <v>27701.261463259427</v>
      </c>
      <c r="K348" s="146">
        <f t="shared" ref="K348:K359" si="26">G348/7*0.3*20</f>
        <v>5692.0400266971428</v>
      </c>
      <c r="L348" s="146">
        <f>H348/7*365</f>
        <v>346265.76829074288</v>
      </c>
    </row>
    <row r="349" spans="2:12">
      <c r="B349" s="141">
        <v>511101131</v>
      </c>
      <c r="C349" s="141">
        <v>1100</v>
      </c>
      <c r="D349" s="162">
        <v>1</v>
      </c>
      <c r="E349" s="161" t="s">
        <v>454</v>
      </c>
      <c r="F349" s="142" t="s">
        <v>396</v>
      </c>
      <c r="G349" s="146">
        <f>'[2]Comp Plantilla 2015'!G334</f>
        <v>3395.2670003200005</v>
      </c>
      <c r="H349" s="146">
        <f t="shared" si="24"/>
        <v>3395.2670003200005</v>
      </c>
      <c r="I349" s="146">
        <f t="shared" si="25"/>
        <v>21826.716430628578</v>
      </c>
      <c r="J349" s="146">
        <f t="shared" ref="J349:J362" si="27">+H349/7*0.08*365</f>
        <v>14163.11377276343</v>
      </c>
      <c r="K349" s="146">
        <f t="shared" si="26"/>
        <v>2910.2288574171434</v>
      </c>
      <c r="L349" s="146">
        <f>H349/7*365</f>
        <v>177038.92215954288</v>
      </c>
    </row>
    <row r="350" spans="2:12">
      <c r="B350" s="141">
        <v>511101131</v>
      </c>
      <c r="C350" s="141">
        <v>1200</v>
      </c>
      <c r="D350" s="162">
        <v>1</v>
      </c>
      <c r="E350" s="161" t="s">
        <v>503</v>
      </c>
      <c r="F350" s="142" t="s">
        <v>396</v>
      </c>
      <c r="G350" s="146">
        <f>'[2]Comp Plantilla 2015'!G335</f>
        <v>2786.6705817600009</v>
      </c>
      <c r="H350" s="146">
        <f t="shared" si="24"/>
        <v>2786.6705817600009</v>
      </c>
      <c r="I350" s="146">
        <f t="shared" si="25"/>
        <v>17914.310882742862</v>
      </c>
      <c r="J350" s="146">
        <f t="shared" si="27"/>
        <v>11624.397283913147</v>
      </c>
      <c r="K350" s="146">
        <f t="shared" si="26"/>
        <v>2388.574784365715</v>
      </c>
      <c r="L350" s="146">
        <f t="shared" ref="L350:L358" si="28">H350/7*365</f>
        <v>145304.96604891433</v>
      </c>
    </row>
    <row r="351" spans="2:12">
      <c r="B351" s="141">
        <v>511101131</v>
      </c>
      <c r="C351" s="141">
        <v>1200</v>
      </c>
      <c r="D351" s="162">
        <v>1</v>
      </c>
      <c r="E351" s="161" t="s">
        <v>504</v>
      </c>
      <c r="F351" s="142" t="s">
        <v>396</v>
      </c>
      <c r="G351" s="146">
        <f>'[2]Comp Plantilla 2015'!G336</f>
        <v>2655.97696</v>
      </c>
      <c r="H351" s="146">
        <f>D351*G351</f>
        <v>2655.97696</v>
      </c>
      <c r="I351" s="146">
        <f>H351*45/7</f>
        <v>17074.137599999998</v>
      </c>
      <c r="J351" s="146">
        <f t="shared" si="27"/>
        <v>11079.218175999998</v>
      </c>
      <c r="K351" s="146">
        <f t="shared" si="26"/>
        <v>2276.5516799999996</v>
      </c>
      <c r="L351" s="146">
        <f>H351/7*365</f>
        <v>138490.22719999999</v>
      </c>
    </row>
    <row r="352" spans="2:12">
      <c r="B352" s="141">
        <v>511101131</v>
      </c>
      <c r="C352" s="141">
        <v>1200</v>
      </c>
      <c r="D352" s="162">
        <v>3</v>
      </c>
      <c r="E352" s="161" t="s">
        <v>505</v>
      </c>
      <c r="F352" s="142" t="s">
        <v>396</v>
      </c>
      <c r="G352" s="146">
        <f>'[2]Comp Plantilla 2015'!G337</f>
        <v>2374.9028659200003</v>
      </c>
      <c r="H352" s="146">
        <f t="shared" si="24"/>
        <v>7124.7085977600009</v>
      </c>
      <c r="I352" s="146">
        <f t="shared" si="25"/>
        <v>45801.698128457145</v>
      </c>
      <c r="J352" s="146">
        <f t="shared" si="27"/>
        <v>29720.213007798862</v>
      </c>
      <c r="K352" s="146">
        <f>G352/7*0.3*20*3</f>
        <v>6106.8930837942862</v>
      </c>
      <c r="L352" s="146">
        <f t="shared" si="28"/>
        <v>371502.66259748576</v>
      </c>
    </row>
    <row r="353" spans="2:12">
      <c r="B353" s="141">
        <v>511101131</v>
      </c>
      <c r="C353" s="141">
        <v>1200</v>
      </c>
      <c r="D353" s="162">
        <v>1</v>
      </c>
      <c r="E353" s="161" t="s">
        <v>506</v>
      </c>
      <c r="F353" s="142" t="s">
        <v>396</v>
      </c>
      <c r="G353" s="146">
        <f>'[2]Comp Plantilla 2015'!G338</f>
        <v>2374.9028659200003</v>
      </c>
      <c r="H353" s="146">
        <f t="shared" si="24"/>
        <v>2374.9028659200003</v>
      </c>
      <c r="I353" s="146">
        <f t="shared" si="25"/>
        <v>15267.232709485716</v>
      </c>
      <c r="J353" s="146">
        <f t="shared" si="27"/>
        <v>9906.7376692662874</v>
      </c>
      <c r="K353" s="146">
        <f t="shared" si="26"/>
        <v>2035.6310279314287</v>
      </c>
      <c r="L353" s="146">
        <f t="shared" si="28"/>
        <v>123834.22086582858</v>
      </c>
    </row>
    <row r="354" spans="2:12">
      <c r="B354" s="141">
        <v>511101131</v>
      </c>
      <c r="C354" s="141">
        <v>1200</v>
      </c>
      <c r="D354" s="162">
        <v>1</v>
      </c>
      <c r="E354" s="161" t="s">
        <v>507</v>
      </c>
      <c r="F354" s="142" t="s">
        <v>396</v>
      </c>
      <c r="G354" s="146">
        <f>'[2]Comp Plantilla 2015'!G339</f>
        <v>2374.9028659200003</v>
      </c>
      <c r="H354" s="146">
        <f>D354*G354</f>
        <v>2374.9028659200003</v>
      </c>
      <c r="I354" s="146">
        <f>H354*45/7</f>
        <v>15267.232709485716</v>
      </c>
      <c r="J354" s="146">
        <f t="shared" si="27"/>
        <v>9906.7376692662874</v>
      </c>
      <c r="K354" s="146">
        <f>G354/7*0.3*20*1</f>
        <v>2035.6310279314287</v>
      </c>
      <c r="L354" s="146">
        <f>H354/7*365</f>
        <v>123834.22086582858</v>
      </c>
    </row>
    <row r="355" spans="2:12">
      <c r="B355" s="141">
        <v>511101131</v>
      </c>
      <c r="C355" s="141">
        <v>1200</v>
      </c>
      <c r="D355" s="162">
        <v>2</v>
      </c>
      <c r="E355" s="161" t="s">
        <v>508</v>
      </c>
      <c r="F355" s="142" t="s">
        <v>396</v>
      </c>
      <c r="G355" s="146">
        <f>'[2]Comp Plantilla 2015'!G340</f>
        <v>1879.2990361600002</v>
      </c>
      <c r="H355" s="146">
        <f>D355*G355</f>
        <v>3758.5980723200005</v>
      </c>
      <c r="I355" s="146">
        <f t="shared" si="25"/>
        <v>24162.416179200001</v>
      </c>
      <c r="J355" s="146">
        <f t="shared" si="27"/>
        <v>15678.723387392001</v>
      </c>
      <c r="K355" s="146">
        <f>G355/7*0.3*20*2</f>
        <v>3221.6554905600005</v>
      </c>
      <c r="L355" s="146">
        <f>H355/7*365</f>
        <v>195984.04234240003</v>
      </c>
    </row>
    <row r="356" spans="2:12">
      <c r="B356" s="141">
        <v>511101131</v>
      </c>
      <c r="C356" s="141">
        <v>1200</v>
      </c>
      <c r="D356" s="162">
        <v>1</v>
      </c>
      <c r="E356" s="161" t="s">
        <v>509</v>
      </c>
      <c r="F356" s="142" t="s">
        <v>396</v>
      </c>
      <c r="G356" s="146">
        <f>'[2]Comp Plantilla 2015'!G341</f>
        <v>1843.6408473600002</v>
      </c>
      <c r="H356" s="146">
        <f t="shared" si="24"/>
        <v>1843.6408473600002</v>
      </c>
      <c r="I356" s="146">
        <f t="shared" si="25"/>
        <v>11851.976875885715</v>
      </c>
      <c r="J356" s="146">
        <f t="shared" si="27"/>
        <v>7690.6161061302882</v>
      </c>
      <c r="K356" s="146">
        <f t="shared" si="26"/>
        <v>1580.2635834514288</v>
      </c>
      <c r="L356" s="146">
        <f t="shared" si="28"/>
        <v>96132.701326628594</v>
      </c>
    </row>
    <row r="357" spans="2:12">
      <c r="B357" s="141">
        <v>511101131</v>
      </c>
      <c r="C357" s="141">
        <v>1200</v>
      </c>
      <c r="D357" s="162">
        <v>1</v>
      </c>
      <c r="E357" s="161" t="s">
        <v>436</v>
      </c>
      <c r="F357" s="142" t="s">
        <v>396</v>
      </c>
      <c r="G357" s="146">
        <f>'[2]Comp Plantilla 2015'!G342</f>
        <v>1367.3734297600001</v>
      </c>
      <c r="H357" s="146">
        <f t="shared" si="24"/>
        <v>1367.3734297600001</v>
      </c>
      <c r="I357" s="146">
        <f t="shared" si="25"/>
        <v>8790.2577627428582</v>
      </c>
      <c r="J357" s="146">
        <f t="shared" si="27"/>
        <v>5703.9005927131429</v>
      </c>
      <c r="K357" s="146">
        <f t="shared" si="26"/>
        <v>1172.0343683657143</v>
      </c>
      <c r="L357" s="146">
        <f t="shared" si="28"/>
        <v>71298.757408914287</v>
      </c>
    </row>
    <row r="358" spans="2:12">
      <c r="B358" s="141">
        <v>511101131</v>
      </c>
      <c r="C358" s="141">
        <v>1200</v>
      </c>
      <c r="D358" s="162">
        <v>4</v>
      </c>
      <c r="E358" s="161" t="s">
        <v>510</v>
      </c>
      <c r="F358" s="142" t="s">
        <v>396</v>
      </c>
      <c r="G358" s="146">
        <f>'[2]Comp Plantilla 2015'!G343</f>
        <v>1363.8675351974402</v>
      </c>
      <c r="H358" s="146">
        <f t="shared" si="24"/>
        <v>5455.470140789761</v>
      </c>
      <c r="I358" s="146">
        <f t="shared" si="25"/>
        <v>35070.879476505608</v>
      </c>
      <c r="J358" s="146">
        <f t="shared" si="27"/>
        <v>22757.104015865862</v>
      </c>
      <c r="K358" s="146">
        <f>G358/7*0.3*20*4</f>
        <v>4676.1172635340808</v>
      </c>
      <c r="L358" s="146">
        <f t="shared" si="28"/>
        <v>284463.80019832327</v>
      </c>
    </row>
    <row r="359" spans="2:12">
      <c r="B359" s="141">
        <v>511101131</v>
      </c>
      <c r="C359" s="141">
        <v>1200</v>
      </c>
      <c r="D359" s="162">
        <v>1</v>
      </c>
      <c r="E359" s="161" t="s">
        <v>511</v>
      </c>
      <c r="F359" s="142" t="s">
        <v>396</v>
      </c>
      <c r="G359" s="146">
        <f>'[2]Comp Plantilla 2015'!G344</f>
        <v>1155.1790848000001</v>
      </c>
      <c r="H359" s="146">
        <f t="shared" si="24"/>
        <v>1155.1790848000001</v>
      </c>
      <c r="I359" s="146">
        <f>H359*45/7</f>
        <v>7426.1512594285723</v>
      </c>
      <c r="J359" s="146">
        <f t="shared" si="27"/>
        <v>4818.7470394514294</v>
      </c>
      <c r="K359" s="146">
        <f t="shared" si="26"/>
        <v>990.15350125714292</v>
      </c>
      <c r="L359" s="146">
        <f>H359/7*365</f>
        <v>60234.337993142864</v>
      </c>
    </row>
    <row r="360" spans="2:12">
      <c r="B360" s="141">
        <v>511101131</v>
      </c>
      <c r="C360" s="141">
        <v>1200</v>
      </c>
      <c r="D360" s="162">
        <v>3</v>
      </c>
      <c r="E360" s="161" t="s">
        <v>512</v>
      </c>
      <c r="F360" s="142" t="s">
        <v>396</v>
      </c>
      <c r="G360" s="146">
        <f>'[2]Comp Plantilla 2015'!G345</f>
        <v>1080.1766291097601</v>
      </c>
      <c r="H360" s="146">
        <f t="shared" si="24"/>
        <v>3240.5298873292804</v>
      </c>
      <c r="I360" s="146">
        <f t="shared" si="25"/>
        <v>20831.977847116803</v>
      </c>
      <c r="J360" s="146">
        <f t="shared" si="27"/>
        <v>13517.638958573571</v>
      </c>
      <c r="K360" s="146">
        <f>G360/7*0.3*20*3</f>
        <v>2777.5970462822406</v>
      </c>
      <c r="L360" s="146">
        <f>H360/7*365</f>
        <v>168970.48698216962</v>
      </c>
    </row>
    <row r="361" spans="2:12">
      <c r="B361" s="141">
        <v>511101131</v>
      </c>
      <c r="C361" s="174"/>
      <c r="D361" s="162">
        <v>3</v>
      </c>
      <c r="E361" s="161" t="s">
        <v>513</v>
      </c>
      <c r="F361" s="142" t="s">
        <v>396</v>
      </c>
      <c r="G361" s="146">
        <f>'[2]Comp Plantilla 2015'!G346</f>
        <v>1080.1731532800002</v>
      </c>
      <c r="H361" s="146">
        <f>D361*G361</f>
        <v>3240.5194598400003</v>
      </c>
      <c r="I361" s="146">
        <f t="shared" si="25"/>
        <v>20831.910813257145</v>
      </c>
      <c r="J361" s="146">
        <f t="shared" si="27"/>
        <v>13517.595461046858</v>
      </c>
      <c r="K361" s="146">
        <f>G361/7*0.3*20*3</f>
        <v>2777.5881084342855</v>
      </c>
      <c r="L361" s="146">
        <f>H361/7*365</f>
        <v>168969.94326308573</v>
      </c>
    </row>
    <row r="362" spans="2:12">
      <c r="B362" s="141">
        <v>511101131</v>
      </c>
      <c r="C362" s="174"/>
      <c r="D362" s="162">
        <v>1</v>
      </c>
      <c r="E362" s="161" t="s">
        <v>514</v>
      </c>
      <c r="F362" s="142" t="s">
        <v>396</v>
      </c>
      <c r="G362" s="146">
        <f>'[2]Comp Plantilla 2015'!G347</f>
        <v>2063.1800000000003</v>
      </c>
      <c r="H362" s="146">
        <f>D362*G362</f>
        <v>2063.1800000000003</v>
      </c>
      <c r="I362" s="146">
        <f t="shared" si="25"/>
        <v>13263.300000000001</v>
      </c>
      <c r="J362" s="146">
        <f t="shared" si="27"/>
        <v>8606.4080000000031</v>
      </c>
      <c r="K362" s="146">
        <f>G362/7*0.3*20*1</f>
        <v>1768.4400000000003</v>
      </c>
      <c r="L362" s="146">
        <f>H362/7*365</f>
        <v>107580.10000000002</v>
      </c>
    </row>
    <row r="363" spans="2:12">
      <c r="B363" s="141"/>
      <c r="C363" s="174"/>
      <c r="D363" s="162"/>
      <c r="E363" s="161"/>
      <c r="F363" s="142"/>
      <c r="G363" s="146"/>
      <c r="H363" s="146"/>
      <c r="I363" s="146"/>
      <c r="J363" s="146"/>
      <c r="K363" s="146"/>
      <c r="L363" s="146"/>
    </row>
    <row r="364" spans="2:12">
      <c r="B364" s="144"/>
      <c r="C364" s="144"/>
      <c r="D364" s="142">
        <f>SUM(D348:D362)</f>
        <v>25</v>
      </c>
      <c r="E364" s="144" t="s">
        <v>397</v>
      </c>
      <c r="F364" s="144"/>
      <c r="G364" s="146"/>
      <c r="H364" s="144"/>
      <c r="I364" s="144"/>
      <c r="J364" s="144"/>
      <c r="K364" s="144"/>
      <c r="L364" s="144"/>
    </row>
    <row r="365" spans="2:12">
      <c r="B365" s="150"/>
      <c r="C365" s="150"/>
      <c r="D365" s="150"/>
      <c r="E365" s="150"/>
      <c r="F365" s="150"/>
      <c r="G365" s="150"/>
      <c r="H365" s="150"/>
      <c r="I365" s="150"/>
      <c r="J365" s="161"/>
      <c r="K365" s="161"/>
      <c r="L365" s="585"/>
    </row>
    <row r="366" spans="2:12">
      <c r="B366" s="152"/>
      <c r="C366" s="153"/>
      <c r="D366" s="153"/>
      <c r="E366" s="153"/>
      <c r="F366" s="157" t="s">
        <v>398</v>
      </c>
      <c r="G366" s="157"/>
      <c r="H366" s="155">
        <f>SUM(H348:H365)</f>
        <v>49477.633158359044</v>
      </c>
      <c r="I366" s="155">
        <f>SUM(I348:I365)</f>
        <v>318070.49887516536</v>
      </c>
      <c r="J366" s="155">
        <f>SUM(J348:J365)</f>
        <v>206392.41260344061</v>
      </c>
      <c r="K366" s="155">
        <f>SUM(K348:K365)</f>
        <v>42409.399850022033</v>
      </c>
      <c r="L366" s="155">
        <f>SUM(L348:L365)</f>
        <v>2579905.1575430078</v>
      </c>
    </row>
    <row r="367" spans="2:12">
      <c r="B367" s="148"/>
      <c r="C367" s="148"/>
      <c r="D367" s="148"/>
      <c r="E367" s="148"/>
      <c r="F367" s="159"/>
      <c r="G367" s="159"/>
      <c r="H367" s="160"/>
      <c r="I367" s="160"/>
      <c r="J367" s="160"/>
      <c r="K367" s="160"/>
      <c r="L367" s="160"/>
    </row>
    <row r="369" spans="2:12" ht="20.25">
      <c r="B369" s="1026" t="s">
        <v>382</v>
      </c>
      <c r="C369" s="1027"/>
      <c r="D369" s="1027"/>
      <c r="E369" s="1027"/>
      <c r="F369" s="1027"/>
      <c r="G369" s="1027"/>
      <c r="H369" s="1027"/>
      <c r="I369" s="1027"/>
      <c r="J369" s="1027"/>
      <c r="K369" s="1027"/>
      <c r="L369" s="1028"/>
    </row>
    <row r="370" spans="2:12" ht="18">
      <c r="B370" s="1020" t="str">
        <f>+B4</f>
        <v xml:space="preserve"> PRESUPUESTO DE EGRESOS 2015</v>
      </c>
      <c r="C370" s="1021"/>
      <c r="D370" s="1021"/>
      <c r="E370" s="1021"/>
      <c r="F370" s="1021"/>
      <c r="G370" s="1021"/>
      <c r="H370" s="1021"/>
      <c r="I370" s="1021"/>
      <c r="J370" s="1021"/>
      <c r="K370" s="1021"/>
      <c r="L370" s="1022"/>
    </row>
    <row r="371" spans="2:12" ht="18">
      <c r="B371" s="1020" t="s">
        <v>384</v>
      </c>
      <c r="C371" s="1021"/>
      <c r="D371" s="1021"/>
      <c r="E371" s="1021"/>
      <c r="F371" s="1021"/>
      <c r="G371" s="1021"/>
      <c r="H371" s="1021"/>
      <c r="I371" s="1021"/>
      <c r="J371" s="1021"/>
      <c r="K371" s="1021"/>
      <c r="L371" s="1022"/>
    </row>
    <row r="372" spans="2:12" ht="17.25" customHeight="1">
      <c r="B372" s="131"/>
      <c r="C372" s="132"/>
      <c r="E372" s="132" t="s">
        <v>515</v>
      </c>
      <c r="F372" s="581"/>
      <c r="G372" s="581"/>
      <c r="H372" s="581"/>
      <c r="I372" s="581"/>
      <c r="J372" s="581"/>
      <c r="K372" s="581"/>
      <c r="L372" s="585"/>
    </row>
    <row r="373" spans="2:12">
      <c r="B373" s="133" t="s">
        <v>516</v>
      </c>
      <c r="C373" s="134"/>
      <c r="D373" s="135"/>
      <c r="E373" s="132" t="s">
        <v>517</v>
      </c>
      <c r="F373" s="581"/>
      <c r="G373" s="581"/>
      <c r="H373" s="581"/>
      <c r="I373" s="581"/>
      <c r="J373" s="581"/>
      <c r="K373" s="581"/>
      <c r="L373" s="161"/>
    </row>
    <row r="374" spans="2:12">
      <c r="B374" s="137"/>
      <c r="C374" s="138"/>
      <c r="D374" s="138"/>
      <c r="E374" s="580"/>
      <c r="F374" s="580"/>
      <c r="G374" s="580"/>
      <c r="H374" s="580"/>
      <c r="I374" s="580"/>
      <c r="J374" s="580"/>
      <c r="K374" s="580"/>
      <c r="L374" s="175"/>
    </row>
    <row r="375" spans="2:12">
      <c r="B375" s="1023"/>
      <c r="C375" s="1024"/>
      <c r="D375" s="1024"/>
      <c r="E375" s="1024"/>
      <c r="F375" s="1024"/>
      <c r="G375" s="1024"/>
      <c r="H375" s="1024"/>
      <c r="I375" s="1024"/>
      <c r="J375" s="1024"/>
      <c r="K375" s="1024"/>
      <c r="L375" s="1025"/>
    </row>
    <row r="376" spans="2:12">
      <c r="B376" s="577" t="s">
        <v>386</v>
      </c>
      <c r="C376" s="578"/>
      <c r="D376" s="578" t="s">
        <v>387</v>
      </c>
      <c r="E376" s="578" t="s">
        <v>388</v>
      </c>
      <c r="F376" s="578" t="s">
        <v>389</v>
      </c>
      <c r="G376" s="578" t="s">
        <v>390</v>
      </c>
      <c r="H376" s="578" t="s">
        <v>391</v>
      </c>
      <c r="I376" s="578" t="s">
        <v>392</v>
      </c>
      <c r="J376" s="578" t="str">
        <f>+J10</f>
        <v>Despensa</v>
      </c>
      <c r="K376" s="578" t="s">
        <v>394</v>
      </c>
      <c r="L376" s="579" t="s">
        <v>395</v>
      </c>
    </row>
    <row r="377" spans="2:12"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44"/>
    </row>
    <row r="378" spans="2:12">
      <c r="B378" s="141">
        <v>511101131</v>
      </c>
      <c r="C378" s="141">
        <v>1100</v>
      </c>
      <c r="D378" s="142">
        <v>1</v>
      </c>
      <c r="E378" s="144" t="s">
        <v>453</v>
      </c>
      <c r="F378" s="142" t="s">
        <v>396</v>
      </c>
      <c r="G378" s="146">
        <f>'[2]Comp Plantilla 2015'!G360</f>
        <v>3679.8351985274885</v>
      </c>
      <c r="H378" s="146">
        <f>D378*G378</f>
        <v>3679.8351985274885</v>
      </c>
      <c r="I378" s="146">
        <f>H378*45/7</f>
        <v>23656.083419105282</v>
      </c>
      <c r="J378" s="146">
        <f>+H378/7*0.08*365</f>
        <v>15350.169685286095</v>
      </c>
      <c r="K378" s="146">
        <f>G378/7*0.3*20</f>
        <v>3154.1444558807048</v>
      </c>
      <c r="L378" s="146">
        <f>H378/7*365</f>
        <v>191877.12106607619</v>
      </c>
    </row>
    <row r="379" spans="2:12">
      <c r="B379" s="141">
        <v>511101131</v>
      </c>
      <c r="C379" s="141">
        <v>1200</v>
      </c>
      <c r="D379" s="142">
        <v>1</v>
      </c>
      <c r="E379" s="144" t="s">
        <v>518</v>
      </c>
      <c r="F379" s="142" t="s">
        <v>396</v>
      </c>
      <c r="G379" s="146">
        <f>'[2]Comp Plantilla 2015'!G361</f>
        <v>2604.3413760000003</v>
      </c>
      <c r="H379" s="146">
        <f>D379*G379</f>
        <v>2604.3413760000003</v>
      </c>
      <c r="I379" s="146">
        <f>H379*45/7</f>
        <v>16742.19456</v>
      </c>
      <c r="J379" s="146">
        <f>+H379/7*0.08*365</f>
        <v>10863.824025600003</v>
      </c>
      <c r="K379" s="146">
        <f>G379/7*0.3*20</f>
        <v>2232.2926080000002</v>
      </c>
      <c r="L379" s="146">
        <f>H379/7*365</f>
        <v>135797.80032000001</v>
      </c>
    </row>
    <row r="380" spans="2:12">
      <c r="B380" s="141">
        <v>511101131</v>
      </c>
      <c r="C380" s="141">
        <v>1200</v>
      </c>
      <c r="D380" s="142">
        <v>1</v>
      </c>
      <c r="E380" s="144" t="s">
        <v>519</v>
      </c>
      <c r="F380" s="142" t="s">
        <v>396</v>
      </c>
      <c r="G380" s="146">
        <f>+'Comp Plantilla 2015'!G358</f>
        <v>1622.3790000000001</v>
      </c>
      <c r="H380" s="146">
        <f>D380*G380</f>
        <v>1622.3790000000001</v>
      </c>
      <c r="I380" s="146">
        <f>H380*45/7</f>
        <v>10429.579285714286</v>
      </c>
      <c r="J380" s="146">
        <f>+H380/7*0.08*365</f>
        <v>6767.6381142857144</v>
      </c>
      <c r="K380" s="146">
        <f>G380/7*0.3*20</f>
        <v>1390.6105714285716</v>
      </c>
      <c r="L380" s="146">
        <f>H380/7*365</f>
        <v>84595.476428571434</v>
      </c>
    </row>
    <row r="381" spans="2:12">
      <c r="B381" s="142"/>
      <c r="C381" s="144"/>
      <c r="D381" s="142"/>
      <c r="E381" s="144"/>
      <c r="F381" s="142"/>
      <c r="G381" s="146"/>
      <c r="H381" s="146"/>
      <c r="I381" s="146"/>
      <c r="J381" s="146"/>
      <c r="K381" s="146"/>
      <c r="L381" s="146"/>
    </row>
    <row r="382" spans="2:12">
      <c r="B382" s="144"/>
      <c r="C382" s="144"/>
      <c r="D382" s="142">
        <f>SUM(D378:D381)</f>
        <v>3</v>
      </c>
      <c r="E382" s="144" t="s">
        <v>397</v>
      </c>
      <c r="F382" s="144"/>
      <c r="G382" s="144"/>
      <c r="H382" s="144"/>
      <c r="I382" s="144"/>
      <c r="J382" s="144"/>
      <c r="K382" s="144"/>
      <c r="L382" s="144"/>
    </row>
    <row r="383" spans="2:12"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</row>
    <row r="384" spans="2:12" ht="16.5" customHeight="1">
      <c r="B384" s="152"/>
      <c r="C384" s="153"/>
      <c r="D384" s="153"/>
      <c r="E384" s="153"/>
      <c r="F384" s="157" t="s">
        <v>398</v>
      </c>
      <c r="G384" s="157"/>
      <c r="H384" s="155">
        <f>SUM(H378:H383)</f>
        <v>7906.5555745274887</v>
      </c>
      <c r="I384" s="155">
        <f>SUM(I378:I383)</f>
        <v>50827.85726481957</v>
      </c>
      <c r="J384" s="155">
        <f>SUM(J378:J383)</f>
        <v>32981.631825171811</v>
      </c>
      <c r="K384" s="155">
        <f>SUM(K378:K383)</f>
        <v>6777.0476353092763</v>
      </c>
      <c r="L384" s="155">
        <f>SUM(L378:L383)</f>
        <v>412270.39781464764</v>
      </c>
    </row>
    <row r="386" spans="2:12" ht="20.25">
      <c r="B386" s="1026" t="s">
        <v>382</v>
      </c>
      <c r="C386" s="1027"/>
      <c r="D386" s="1027"/>
      <c r="E386" s="1027"/>
      <c r="F386" s="1027"/>
      <c r="G386" s="1027"/>
      <c r="H386" s="1027"/>
      <c r="I386" s="1027"/>
      <c r="J386" s="1027"/>
      <c r="K386" s="1027"/>
      <c r="L386" s="1028"/>
    </row>
    <row r="387" spans="2:12" ht="18">
      <c r="B387" s="1020" t="str">
        <f>+B4</f>
        <v xml:space="preserve"> PRESUPUESTO DE EGRESOS 2015</v>
      </c>
      <c r="C387" s="1021"/>
      <c r="D387" s="1021"/>
      <c r="E387" s="1021"/>
      <c r="F387" s="1021"/>
      <c r="G387" s="1021"/>
      <c r="H387" s="1021"/>
      <c r="I387" s="1021"/>
      <c r="J387" s="1021"/>
      <c r="K387" s="1021"/>
      <c r="L387" s="1022"/>
    </row>
    <row r="388" spans="2:12" ht="18">
      <c r="B388" s="1020" t="s">
        <v>384</v>
      </c>
      <c r="C388" s="1021"/>
      <c r="D388" s="1021"/>
      <c r="E388" s="1021"/>
      <c r="F388" s="1021"/>
      <c r="G388" s="1021"/>
      <c r="H388" s="1021"/>
      <c r="I388" s="1021"/>
      <c r="J388" s="1021"/>
      <c r="K388" s="1021"/>
      <c r="L388" s="1022"/>
    </row>
    <row r="389" spans="2:12">
      <c r="B389" s="131"/>
      <c r="C389" s="132"/>
      <c r="E389" s="132" t="s">
        <v>520</v>
      </c>
      <c r="F389" s="581"/>
      <c r="G389" s="581"/>
      <c r="H389" s="581"/>
      <c r="I389" s="581"/>
      <c r="J389" s="581"/>
      <c r="K389" s="581"/>
      <c r="L389" s="585"/>
    </row>
    <row r="390" spans="2:12">
      <c r="B390" s="133" t="s">
        <v>521</v>
      </c>
      <c r="C390" s="134"/>
      <c r="D390" s="135"/>
      <c r="E390" s="132" t="s">
        <v>282</v>
      </c>
      <c r="F390" s="581"/>
      <c r="G390" s="581"/>
      <c r="H390" s="581"/>
      <c r="I390" s="581"/>
      <c r="J390" s="581"/>
      <c r="K390" s="581"/>
      <c r="L390" s="585"/>
    </row>
    <row r="391" spans="2:12">
      <c r="B391" s="137"/>
      <c r="C391" s="138"/>
      <c r="D391" s="138"/>
      <c r="E391" s="580"/>
      <c r="F391" s="580"/>
      <c r="G391" s="580"/>
      <c r="H391" s="580"/>
      <c r="I391" s="580"/>
      <c r="J391" s="580"/>
      <c r="K391" s="580"/>
      <c r="L391" s="140"/>
    </row>
    <row r="392" spans="2:12">
      <c r="B392" s="1023"/>
      <c r="C392" s="1024"/>
      <c r="D392" s="1024"/>
      <c r="E392" s="1024"/>
      <c r="F392" s="1024"/>
      <c r="G392" s="1024"/>
      <c r="H392" s="1024"/>
      <c r="I392" s="1024"/>
      <c r="J392" s="1024"/>
      <c r="K392" s="1024"/>
      <c r="L392" s="1025"/>
    </row>
    <row r="393" spans="2:12">
      <c r="B393" s="577" t="s">
        <v>386</v>
      </c>
      <c r="C393" s="578"/>
      <c r="D393" s="578" t="s">
        <v>387</v>
      </c>
      <c r="E393" s="578" t="s">
        <v>388</v>
      </c>
      <c r="F393" s="578" t="s">
        <v>389</v>
      </c>
      <c r="G393" s="578" t="s">
        <v>390</v>
      </c>
      <c r="H393" s="578" t="s">
        <v>391</v>
      </c>
      <c r="I393" s="578" t="s">
        <v>392</v>
      </c>
      <c r="J393" s="578" t="str">
        <f>+J10</f>
        <v>Despensa</v>
      </c>
      <c r="K393" s="578" t="s">
        <v>394</v>
      </c>
      <c r="L393" s="579" t="s">
        <v>395</v>
      </c>
    </row>
    <row r="394" spans="2:12"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44"/>
    </row>
    <row r="395" spans="2:12">
      <c r="B395" s="141">
        <v>511101131</v>
      </c>
      <c r="C395" s="141">
        <v>1100</v>
      </c>
      <c r="D395" s="142">
        <v>1</v>
      </c>
      <c r="E395" s="144" t="s">
        <v>453</v>
      </c>
      <c r="F395" s="142" t="s">
        <v>396</v>
      </c>
      <c r="G395" s="146">
        <f>'[2]Comp Plantilla 2015'!G375</f>
        <v>4426.1215005230088</v>
      </c>
      <c r="H395" s="146">
        <f>D395*G395</f>
        <v>4426.1215005230088</v>
      </c>
      <c r="I395" s="146">
        <f>H395*45/7</f>
        <v>28453.638217647913</v>
      </c>
      <c r="J395" s="146">
        <f>+H395/7*0.08*365</f>
        <v>18463.249687895983</v>
      </c>
      <c r="K395" s="146">
        <f>G395/7*0.3*20</f>
        <v>3793.8184290197223</v>
      </c>
      <c r="L395" s="146">
        <f>H395/7*365</f>
        <v>230790.62109869975</v>
      </c>
    </row>
    <row r="396" spans="2:12">
      <c r="B396" s="141">
        <v>511101131</v>
      </c>
      <c r="C396" s="141">
        <v>1200</v>
      </c>
      <c r="D396" s="142">
        <v>1</v>
      </c>
      <c r="E396" s="144" t="s">
        <v>522</v>
      </c>
      <c r="F396" s="142" t="s">
        <v>396</v>
      </c>
      <c r="G396" s="146">
        <f>'[2]Comp Plantilla 2015'!G376</f>
        <v>2088.1975296000005</v>
      </c>
      <c r="H396" s="146">
        <f>D396*G396</f>
        <v>2088.1975296000005</v>
      </c>
      <c r="I396" s="146">
        <f>H396*45/7</f>
        <v>13424.126976000003</v>
      </c>
      <c r="J396" s="146">
        <f>+H396/7*0.08*365</f>
        <v>8710.7668377600021</v>
      </c>
      <c r="K396" s="146">
        <f>G396/7*0.3*20</f>
        <v>1789.8835968000005</v>
      </c>
      <c r="L396" s="146">
        <f>H396/7*365</f>
        <v>108884.58547200004</v>
      </c>
    </row>
    <row r="397" spans="2:12">
      <c r="B397" s="141">
        <v>511101131</v>
      </c>
      <c r="C397" s="141">
        <v>1200</v>
      </c>
      <c r="D397" s="142">
        <v>1</v>
      </c>
      <c r="E397" s="144" t="s">
        <v>523</v>
      </c>
      <c r="F397" s="142" t="s">
        <v>396</v>
      </c>
      <c r="G397" s="146">
        <f>'[2]Comp Plantilla 2015'!G377</f>
        <v>1953.2560320000002</v>
      </c>
      <c r="H397" s="146">
        <f>D397*G397</f>
        <v>1953.2560320000002</v>
      </c>
      <c r="I397" s="146">
        <f>H397*45/7</f>
        <v>12556.645920000001</v>
      </c>
      <c r="J397" s="146">
        <f>+H397/7*0.08*365</f>
        <v>8147.8680192000011</v>
      </c>
      <c r="K397" s="146">
        <f>G397/7*0.3*20</f>
        <v>1674.2194560000003</v>
      </c>
      <c r="L397" s="146">
        <f>H397/7*365</f>
        <v>101848.35024000001</v>
      </c>
    </row>
    <row r="398" spans="2:12">
      <c r="B398" s="141">
        <v>511101131</v>
      </c>
      <c r="C398" s="141"/>
      <c r="D398" s="142">
        <v>1</v>
      </c>
      <c r="E398" s="143" t="s">
        <v>524</v>
      </c>
      <c r="F398" s="142" t="s">
        <v>396</v>
      </c>
      <c r="G398" s="146">
        <f>'[2]Comp Plantilla 2015'!G378</f>
        <v>2050.8866560000001</v>
      </c>
      <c r="H398" s="146">
        <f>D398*G398</f>
        <v>2050.8866560000001</v>
      </c>
      <c r="I398" s="146">
        <f>H398*45/7</f>
        <v>13184.271360000001</v>
      </c>
      <c r="J398" s="146">
        <f>+H398/7*0.08*365</f>
        <v>8555.1271936000012</v>
      </c>
      <c r="K398" s="146">
        <f>G398/7*0.3*20</f>
        <v>1757.9028479999999</v>
      </c>
      <c r="L398" s="146">
        <f>H398/7*365</f>
        <v>106939.08992</v>
      </c>
    </row>
    <row r="399" spans="2:12">
      <c r="B399" s="141"/>
      <c r="C399" s="141"/>
      <c r="D399" s="142"/>
      <c r="E399" s="143"/>
      <c r="F399" s="142"/>
      <c r="G399" s="144"/>
      <c r="H399" s="144"/>
      <c r="I399" s="144"/>
      <c r="J399" s="169"/>
      <c r="K399" s="169"/>
      <c r="L399" s="145"/>
    </row>
    <row r="400" spans="2:12">
      <c r="B400" s="144"/>
      <c r="C400" s="144"/>
      <c r="D400" s="142">
        <f>SUM(D395:D398)</f>
        <v>4</v>
      </c>
      <c r="E400" s="144" t="s">
        <v>397</v>
      </c>
      <c r="F400" s="144"/>
      <c r="G400" s="144"/>
      <c r="H400" s="144"/>
      <c r="I400" s="144"/>
      <c r="J400" s="144"/>
      <c r="K400" s="144"/>
      <c r="L400" s="144"/>
    </row>
    <row r="401" spans="2:12"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</row>
    <row r="402" spans="2:12">
      <c r="B402" s="152"/>
      <c r="C402" s="153"/>
      <c r="D402" s="153"/>
      <c r="E402" s="153"/>
      <c r="F402" s="157" t="s">
        <v>398</v>
      </c>
      <c r="G402" s="157"/>
      <c r="H402" s="155">
        <f>SUM(H395:H401)</f>
        <v>10518.461718123011</v>
      </c>
      <c r="I402" s="155">
        <f>SUM(I395:I401)</f>
        <v>67618.682473647918</v>
      </c>
      <c r="J402" s="155">
        <f>SUM(J395:J401)</f>
        <v>43877.011738455985</v>
      </c>
      <c r="K402" s="155">
        <f>SUM(K395:K401)</f>
        <v>9015.8243298197231</v>
      </c>
      <c r="L402" s="155">
        <f>SUM(L395:L401)</f>
        <v>548462.64673069981</v>
      </c>
    </row>
    <row r="403" spans="2:12">
      <c r="B403" s="148"/>
      <c r="C403" s="148"/>
      <c r="D403" s="148"/>
      <c r="E403" s="148"/>
      <c r="F403" s="148"/>
      <c r="G403" s="148"/>
      <c r="H403" s="159"/>
      <c r="I403" s="159"/>
      <c r="J403" s="159"/>
      <c r="K403" s="159"/>
      <c r="L403" s="160"/>
    </row>
    <row r="404" spans="2:12" ht="20.25">
      <c r="B404" s="1026" t="s">
        <v>382</v>
      </c>
      <c r="C404" s="1027"/>
      <c r="D404" s="1027"/>
      <c r="E404" s="1027"/>
      <c r="F404" s="1027"/>
      <c r="G404" s="1027"/>
      <c r="H404" s="1027"/>
      <c r="I404" s="1027"/>
      <c r="J404" s="1027"/>
      <c r="K404" s="1027"/>
      <c r="L404" s="1028"/>
    </row>
    <row r="405" spans="2:12" ht="18">
      <c r="B405" s="1020" t="str">
        <f>+B4</f>
        <v xml:space="preserve"> PRESUPUESTO DE EGRESOS 2015</v>
      </c>
      <c r="C405" s="1021"/>
      <c r="D405" s="1021"/>
      <c r="E405" s="1021"/>
      <c r="F405" s="1021"/>
      <c r="G405" s="1021"/>
      <c r="H405" s="1021"/>
      <c r="I405" s="1021"/>
      <c r="J405" s="1021"/>
      <c r="K405" s="1021"/>
      <c r="L405" s="1022"/>
    </row>
    <row r="406" spans="2:12" ht="18">
      <c r="B406" s="1020" t="s">
        <v>384</v>
      </c>
      <c r="C406" s="1021"/>
      <c r="D406" s="1021"/>
      <c r="E406" s="1021"/>
      <c r="F406" s="1021"/>
      <c r="G406" s="1021"/>
      <c r="H406" s="1021"/>
      <c r="I406" s="1021"/>
      <c r="J406" s="1021"/>
      <c r="K406" s="1021"/>
      <c r="L406" s="1022"/>
    </row>
    <row r="407" spans="2:12">
      <c r="B407" s="131"/>
      <c r="C407" s="132"/>
      <c r="E407" s="132" t="s">
        <v>520</v>
      </c>
      <c r="F407" s="581"/>
      <c r="G407" s="581"/>
      <c r="H407" s="581"/>
      <c r="I407" s="581"/>
      <c r="J407" s="581"/>
      <c r="K407" s="581"/>
      <c r="L407" s="585"/>
    </row>
    <row r="408" spans="2:12">
      <c r="B408" s="133" t="s">
        <v>525</v>
      </c>
      <c r="C408" s="134"/>
      <c r="D408" s="135"/>
      <c r="E408" s="132" t="s">
        <v>1716</v>
      </c>
      <c r="F408" s="581"/>
      <c r="G408" s="581"/>
      <c r="H408" s="581"/>
      <c r="I408" s="581"/>
      <c r="J408" s="581"/>
      <c r="K408" s="581"/>
      <c r="L408" s="585"/>
    </row>
    <row r="409" spans="2:12">
      <c r="B409" s="137"/>
      <c r="C409" s="138"/>
      <c r="D409" s="138"/>
      <c r="E409" s="580"/>
      <c r="F409" s="580"/>
      <c r="G409" s="580"/>
      <c r="H409" s="580"/>
      <c r="I409" s="580"/>
      <c r="J409" s="580"/>
      <c r="K409" s="580"/>
      <c r="L409" s="140"/>
    </row>
    <row r="410" spans="2:12">
      <c r="B410" s="1023"/>
      <c r="C410" s="1024"/>
      <c r="D410" s="1024"/>
      <c r="E410" s="1024"/>
      <c r="F410" s="1024"/>
      <c r="G410" s="1024"/>
      <c r="H410" s="1024"/>
      <c r="I410" s="1024"/>
      <c r="J410" s="1024"/>
      <c r="K410" s="1024"/>
      <c r="L410" s="1025"/>
    </row>
    <row r="411" spans="2:12">
      <c r="B411" s="577" t="s">
        <v>386</v>
      </c>
      <c r="C411" s="578"/>
      <c r="D411" s="578" t="s">
        <v>387</v>
      </c>
      <c r="E411" s="578" t="s">
        <v>388</v>
      </c>
      <c r="F411" s="578" t="s">
        <v>389</v>
      </c>
      <c r="G411" s="578" t="s">
        <v>390</v>
      </c>
      <c r="H411" s="578" t="s">
        <v>391</v>
      </c>
      <c r="I411" s="578" t="s">
        <v>392</v>
      </c>
      <c r="J411" s="578" t="str">
        <f>+J10</f>
        <v>Despensa</v>
      </c>
      <c r="K411" s="578" t="s">
        <v>394</v>
      </c>
      <c r="L411" s="579" t="s">
        <v>395</v>
      </c>
    </row>
    <row r="412" spans="2:12"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44"/>
    </row>
    <row r="413" spans="2:12">
      <c r="B413" s="141">
        <v>511101131</v>
      </c>
      <c r="C413" s="141">
        <v>1100</v>
      </c>
      <c r="D413" s="162">
        <v>1</v>
      </c>
      <c r="E413" s="161" t="s">
        <v>526</v>
      </c>
      <c r="F413" s="142" t="s">
        <v>396</v>
      </c>
      <c r="G413" s="146">
        <f>'[2]Comp Plantilla 2015'!G394</f>
        <v>3258.1703847813124</v>
      </c>
      <c r="H413" s="146">
        <f>D413*G413</f>
        <v>3258.1703847813124</v>
      </c>
      <c r="I413" s="146">
        <f>H413*45/7</f>
        <v>20945.381045022721</v>
      </c>
      <c r="J413" s="146">
        <f>+H413/7*0.08*365</f>
        <v>13591.22503365919</v>
      </c>
      <c r="K413" s="146">
        <f>G413/7*0.3*20</f>
        <v>2792.7174726696962</v>
      </c>
      <c r="L413" s="146">
        <f>H413/7*365</f>
        <v>169890.31292073987</v>
      </c>
    </row>
    <row r="414" spans="2:12">
      <c r="B414" s="141">
        <v>511101131</v>
      </c>
      <c r="C414" s="141">
        <v>1200</v>
      </c>
      <c r="D414" s="162">
        <v>2</v>
      </c>
      <c r="E414" s="161" t="s">
        <v>436</v>
      </c>
      <c r="F414" s="142" t="s">
        <v>396</v>
      </c>
      <c r="G414" s="146">
        <f>'[2]Comp Plantilla 2015'!G397</f>
        <v>1367.3833960550398</v>
      </c>
      <c r="H414" s="146">
        <f>D414*G414</f>
        <v>2734.7667921100797</v>
      </c>
      <c r="I414" s="146">
        <f>H414*45/7</f>
        <v>17580.643663564799</v>
      </c>
      <c r="J414" s="146">
        <f>+H414/7*0.08*365</f>
        <v>11407.884332802048</v>
      </c>
      <c r="K414" s="146">
        <f>G414/7*0.3*20*2</f>
        <v>2344.0858218086396</v>
      </c>
      <c r="L414" s="146">
        <f>H414/7*365</f>
        <v>142598.55416002558</v>
      </c>
    </row>
    <row r="415" spans="2:12">
      <c r="B415" s="141"/>
      <c r="C415" s="141"/>
      <c r="D415" s="162"/>
      <c r="E415" s="161"/>
      <c r="F415" s="142"/>
      <c r="G415" s="146"/>
      <c r="H415" s="146"/>
      <c r="I415" s="146"/>
      <c r="J415" s="146"/>
      <c r="K415" s="146"/>
      <c r="L415" s="146"/>
    </row>
    <row r="416" spans="2:12"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</row>
    <row r="417" spans="2:12">
      <c r="B417" s="144"/>
      <c r="C417" s="144"/>
      <c r="D417" s="142">
        <f>SUM(D413:D416)</f>
        <v>3</v>
      </c>
      <c r="E417" s="144" t="s">
        <v>397</v>
      </c>
      <c r="F417" s="144"/>
      <c r="G417" s="144"/>
      <c r="H417" s="144"/>
      <c r="I417" s="144"/>
      <c r="J417" s="144"/>
      <c r="K417" s="144"/>
      <c r="L417" s="144"/>
    </row>
    <row r="418" spans="2:12"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</row>
    <row r="419" spans="2:12">
      <c r="B419" s="152"/>
      <c r="C419" s="153"/>
      <c r="D419" s="153"/>
      <c r="E419" s="153"/>
      <c r="F419" s="157" t="s">
        <v>398</v>
      </c>
      <c r="G419" s="157"/>
      <c r="H419" s="155">
        <f>SUM(H413:H418)</f>
        <v>5992.9371768913916</v>
      </c>
      <c r="I419" s="155">
        <f>SUM(I413:I418)</f>
        <v>38526.024708587516</v>
      </c>
      <c r="J419" s="155">
        <f>SUM(J413:J418)</f>
        <v>24999.109366461238</v>
      </c>
      <c r="K419" s="155">
        <f>SUM(K413:K418)</f>
        <v>5136.8032944783354</v>
      </c>
      <c r="L419" s="155">
        <f>SUM(L413:L417)</f>
        <v>312488.86708076543</v>
      </c>
    </row>
    <row r="421" spans="2:12" ht="20.25">
      <c r="B421" s="1026" t="s">
        <v>382</v>
      </c>
      <c r="C421" s="1027"/>
      <c r="D421" s="1027"/>
      <c r="E421" s="1027"/>
      <c r="F421" s="1027"/>
      <c r="G421" s="1027"/>
      <c r="H421" s="1027"/>
      <c r="I421" s="1027"/>
      <c r="J421" s="1027"/>
      <c r="K421" s="1027"/>
      <c r="L421" s="1028"/>
    </row>
    <row r="422" spans="2:12" ht="18">
      <c r="B422" s="1020" t="str">
        <f>+B4</f>
        <v xml:space="preserve"> PRESUPUESTO DE EGRESOS 2015</v>
      </c>
      <c r="C422" s="1021"/>
      <c r="D422" s="1021"/>
      <c r="E422" s="1021"/>
      <c r="F422" s="1021"/>
      <c r="G422" s="1021"/>
      <c r="H422" s="1021"/>
      <c r="I422" s="1021"/>
      <c r="J422" s="1021"/>
      <c r="K422" s="1021"/>
      <c r="L422" s="1022"/>
    </row>
    <row r="423" spans="2:12" ht="18">
      <c r="B423" s="1020" t="s">
        <v>384</v>
      </c>
      <c r="C423" s="1021"/>
      <c r="D423" s="1021"/>
      <c r="E423" s="1021"/>
      <c r="F423" s="1021"/>
      <c r="G423" s="1021"/>
      <c r="H423" s="1021"/>
      <c r="I423" s="1021"/>
      <c r="J423" s="1021"/>
      <c r="K423" s="1021"/>
      <c r="L423" s="1022"/>
    </row>
    <row r="424" spans="2:12">
      <c r="B424" s="131"/>
      <c r="C424" s="132"/>
      <c r="E424" s="132" t="s">
        <v>1697</v>
      </c>
      <c r="F424" s="581"/>
      <c r="G424" s="581"/>
      <c r="H424" s="581"/>
      <c r="I424" s="581"/>
      <c r="J424" s="581"/>
      <c r="K424" s="581"/>
      <c r="L424" s="585"/>
    </row>
    <row r="425" spans="2:12">
      <c r="B425" s="133" t="s">
        <v>528</v>
      </c>
      <c r="C425" s="134"/>
      <c r="D425" s="135"/>
      <c r="E425" s="132" t="s">
        <v>1710</v>
      </c>
      <c r="F425" s="581"/>
      <c r="G425" s="581"/>
      <c r="H425" s="581"/>
      <c r="I425" s="581"/>
      <c r="J425" s="581"/>
      <c r="K425" s="581"/>
      <c r="L425" s="585"/>
    </row>
    <row r="426" spans="2:12">
      <c r="B426" s="137"/>
      <c r="C426" s="138"/>
      <c r="D426" s="138"/>
      <c r="E426" s="580"/>
      <c r="F426" s="580"/>
      <c r="G426" s="580"/>
      <c r="H426" s="580"/>
      <c r="I426" s="580"/>
      <c r="J426" s="580"/>
      <c r="K426" s="580"/>
      <c r="L426" s="140"/>
    </row>
    <row r="427" spans="2:12">
      <c r="B427" s="1023"/>
      <c r="C427" s="1024"/>
      <c r="D427" s="1024"/>
      <c r="E427" s="1024"/>
      <c r="F427" s="1024"/>
      <c r="G427" s="1024"/>
      <c r="H427" s="1024"/>
      <c r="I427" s="1024"/>
      <c r="J427" s="1024"/>
      <c r="K427" s="1024"/>
      <c r="L427" s="1025"/>
    </row>
    <row r="428" spans="2:12">
      <c r="B428" s="577" t="s">
        <v>386</v>
      </c>
      <c r="C428" s="578"/>
      <c r="D428" s="578" t="s">
        <v>387</v>
      </c>
      <c r="E428" s="578" t="s">
        <v>388</v>
      </c>
      <c r="F428" s="578" t="s">
        <v>389</v>
      </c>
      <c r="G428" s="578" t="s">
        <v>390</v>
      </c>
      <c r="H428" s="578" t="s">
        <v>391</v>
      </c>
      <c r="I428" s="578" t="s">
        <v>392</v>
      </c>
      <c r="J428" s="578" t="str">
        <f>+J10</f>
        <v>Despensa</v>
      </c>
      <c r="K428" s="578" t="s">
        <v>394</v>
      </c>
      <c r="L428" s="579" t="s">
        <v>395</v>
      </c>
    </row>
    <row r="429" spans="2:12"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44"/>
    </row>
    <row r="430" spans="2:12">
      <c r="B430" s="141">
        <v>511101131</v>
      </c>
      <c r="C430" s="141">
        <v>1100</v>
      </c>
      <c r="D430" s="162">
        <v>1</v>
      </c>
      <c r="E430" s="144" t="s">
        <v>453</v>
      </c>
      <c r="F430" s="142" t="s">
        <v>396</v>
      </c>
      <c r="G430" s="146">
        <f>'[2]Comp Plantilla 2015'!G410</f>
        <v>4400.9710915456008</v>
      </c>
      <c r="H430" s="146">
        <f t="shared" ref="H430:H466" si="29">D430*G430</f>
        <v>4400.9710915456008</v>
      </c>
      <c r="I430" s="146">
        <f t="shared" ref="I430:I467" si="30">H430*45/7</f>
        <v>28291.957017078861</v>
      </c>
      <c r="J430" s="146">
        <f>+H430/7*0.08*365</f>
        <v>18358.336553304507</v>
      </c>
      <c r="K430" s="146">
        <f t="shared" ref="K430:K467" si="31">G430/7*0.3*20</f>
        <v>3772.2609356105149</v>
      </c>
      <c r="L430" s="146">
        <f t="shared" ref="L430:L466" si="32">H430/7*365</f>
        <v>229479.20691630631</v>
      </c>
    </row>
    <row r="431" spans="2:12">
      <c r="B431" s="141">
        <v>511101131</v>
      </c>
      <c r="C431" s="141">
        <v>1100</v>
      </c>
      <c r="D431" s="162">
        <v>1</v>
      </c>
      <c r="E431" s="144" t="s">
        <v>529</v>
      </c>
      <c r="F431" s="142" t="s">
        <v>396</v>
      </c>
      <c r="G431" s="146">
        <f>'[2]Comp Plantilla 2015'!G411</f>
        <v>3277.3031875584006</v>
      </c>
      <c r="H431" s="146">
        <f t="shared" si="29"/>
        <v>3277.3031875584006</v>
      </c>
      <c r="I431" s="146">
        <f t="shared" si="30"/>
        <v>21068.377634304004</v>
      </c>
      <c r="J431" s="146">
        <f t="shared" ref="J431:J467" si="33">+H431/7*0.08*365</f>
        <v>13671.036153815041</v>
      </c>
      <c r="K431" s="146">
        <f t="shared" si="31"/>
        <v>2809.1170179072005</v>
      </c>
      <c r="L431" s="146">
        <f t="shared" si="32"/>
        <v>170887.95192268802</v>
      </c>
    </row>
    <row r="432" spans="2:12">
      <c r="B432" s="141">
        <v>511101131</v>
      </c>
      <c r="C432" s="141">
        <v>1100</v>
      </c>
      <c r="D432" s="162">
        <v>1</v>
      </c>
      <c r="E432" s="144" t="s">
        <v>530</v>
      </c>
      <c r="F432" s="142" t="s">
        <v>396</v>
      </c>
      <c r="G432" s="146">
        <f>'[2]Comp Plantilla 2015'!G412</f>
        <v>2755.9208000163844</v>
      </c>
      <c r="H432" s="146">
        <f t="shared" si="29"/>
        <v>2755.9208000163844</v>
      </c>
      <c r="I432" s="146">
        <f t="shared" si="30"/>
        <v>17716.633714391042</v>
      </c>
      <c r="J432" s="146">
        <f t="shared" si="33"/>
        <v>11496.126765782632</v>
      </c>
      <c r="K432" s="146">
        <f t="shared" si="31"/>
        <v>2362.217828585472</v>
      </c>
      <c r="L432" s="146">
        <f t="shared" si="32"/>
        <v>143701.58457228288</v>
      </c>
    </row>
    <row r="433" spans="2:14">
      <c r="B433" s="141">
        <v>511101131</v>
      </c>
      <c r="C433" s="141">
        <v>1100</v>
      </c>
      <c r="D433" s="162">
        <v>1</v>
      </c>
      <c r="E433" s="144" t="s">
        <v>531</v>
      </c>
      <c r="F433" s="142" t="s">
        <v>396</v>
      </c>
      <c r="G433" s="146">
        <f>'[2]Comp Plantilla 2015'!G413</f>
        <v>2526.7320029952007</v>
      </c>
      <c r="H433" s="146">
        <f t="shared" si="29"/>
        <v>2526.7320029952007</v>
      </c>
      <c r="I433" s="146">
        <f t="shared" si="30"/>
        <v>16243.277162112005</v>
      </c>
      <c r="J433" s="146">
        <f t="shared" si="33"/>
        <v>10540.082069637123</v>
      </c>
      <c r="K433" s="146">
        <f t="shared" si="31"/>
        <v>2165.7702882816006</v>
      </c>
      <c r="L433" s="146">
        <f t="shared" si="32"/>
        <v>131751.02587046404</v>
      </c>
    </row>
    <row r="434" spans="2:14">
      <c r="B434" s="141">
        <v>511101131</v>
      </c>
      <c r="C434" s="141">
        <v>1100</v>
      </c>
      <c r="D434" s="162">
        <v>1</v>
      </c>
      <c r="E434" s="144" t="s">
        <v>532</v>
      </c>
      <c r="F434" s="142" t="s">
        <v>396</v>
      </c>
      <c r="G434" s="146">
        <f>'[2]Comp Plantilla 2015'!G414</f>
        <v>1777.4694379653126</v>
      </c>
      <c r="H434" s="146">
        <f t="shared" si="29"/>
        <v>1777.4694379653126</v>
      </c>
      <c r="I434" s="146">
        <f t="shared" si="30"/>
        <v>11426.589244062723</v>
      </c>
      <c r="J434" s="146">
        <f t="shared" si="33"/>
        <v>7414.5867983695907</v>
      </c>
      <c r="K434" s="146">
        <f t="shared" si="31"/>
        <v>1523.5452325416964</v>
      </c>
      <c r="L434" s="146">
        <f t="shared" si="32"/>
        <v>92682.334979619875</v>
      </c>
    </row>
    <row r="435" spans="2:14">
      <c r="B435" s="141">
        <v>511101131</v>
      </c>
      <c r="C435" s="141">
        <v>1100</v>
      </c>
      <c r="D435" s="162">
        <v>1</v>
      </c>
      <c r="E435" s="144" t="s">
        <v>533</v>
      </c>
      <c r="F435" s="142" t="s">
        <v>396</v>
      </c>
      <c r="G435" s="146">
        <f>'[2]Comp Plantilla 2015'!G415</f>
        <v>1777.4694379653126</v>
      </c>
      <c r="H435" s="146">
        <f t="shared" si="29"/>
        <v>1777.4694379653126</v>
      </c>
      <c r="I435" s="146">
        <f t="shared" si="30"/>
        <v>11426.589244062723</v>
      </c>
      <c r="J435" s="146">
        <f t="shared" si="33"/>
        <v>7414.5867983695907</v>
      </c>
      <c r="K435" s="146">
        <f t="shared" si="31"/>
        <v>1523.5452325416964</v>
      </c>
      <c r="L435" s="146">
        <f t="shared" si="32"/>
        <v>92682.334979619875</v>
      </c>
    </row>
    <row r="436" spans="2:14">
      <c r="B436" s="141">
        <v>511101131</v>
      </c>
      <c r="C436" s="141">
        <v>1200</v>
      </c>
      <c r="D436" s="162">
        <v>1</v>
      </c>
      <c r="E436" s="144" t="s">
        <v>534</v>
      </c>
      <c r="F436" s="142" t="s">
        <v>396</v>
      </c>
      <c r="G436" s="146">
        <f>'[2]Comp Plantilla 2015'!G416</f>
        <v>2440.5934119840003</v>
      </c>
      <c r="H436" s="146">
        <f t="shared" si="29"/>
        <v>2440.5934119840003</v>
      </c>
      <c r="I436" s="146">
        <f t="shared" si="30"/>
        <v>15689.529077040002</v>
      </c>
      <c r="J436" s="146">
        <f t="shared" si="33"/>
        <v>10180.761089990401</v>
      </c>
      <c r="K436" s="146">
        <f t="shared" si="31"/>
        <v>2091.9372102719999</v>
      </c>
      <c r="L436" s="146">
        <f t="shared" si="32"/>
        <v>127259.51362488001</v>
      </c>
    </row>
    <row r="437" spans="2:14">
      <c r="B437" s="141">
        <v>511101131</v>
      </c>
      <c r="C437" s="141">
        <v>1200</v>
      </c>
      <c r="D437" s="162">
        <v>1</v>
      </c>
      <c r="E437" s="144" t="s">
        <v>535</v>
      </c>
      <c r="F437" s="142" t="s">
        <v>396</v>
      </c>
      <c r="G437" s="146">
        <f>'[2]Comp Plantilla 2015'!G417</f>
        <v>2392.7386392000003</v>
      </c>
      <c r="H437" s="146">
        <f t="shared" si="29"/>
        <v>2392.7386392000003</v>
      </c>
      <c r="I437" s="146">
        <f t="shared" si="30"/>
        <v>15381.891252000001</v>
      </c>
      <c r="J437" s="146">
        <f t="shared" si="33"/>
        <v>9981.138323520001</v>
      </c>
      <c r="K437" s="146">
        <f t="shared" si="31"/>
        <v>2050.9188336000002</v>
      </c>
      <c r="L437" s="146">
        <f t="shared" si="32"/>
        <v>124764.22904400002</v>
      </c>
    </row>
    <row r="438" spans="2:14">
      <c r="B438" s="141">
        <v>511101131</v>
      </c>
      <c r="C438" s="141">
        <v>1200</v>
      </c>
      <c r="D438" s="162">
        <v>3</v>
      </c>
      <c r="E438" s="144" t="s">
        <v>536</v>
      </c>
      <c r="F438" s="142" t="s">
        <v>396</v>
      </c>
      <c r="G438" s="146">
        <f>'[2]Comp Plantilla 2015'!G418</f>
        <v>2297.0290936320002</v>
      </c>
      <c r="H438" s="146">
        <f t="shared" si="29"/>
        <v>6891.0872808960012</v>
      </c>
      <c r="I438" s="146">
        <f t="shared" si="30"/>
        <v>44299.846805760004</v>
      </c>
      <c r="J438" s="146">
        <f t="shared" si="33"/>
        <v>28745.678371737602</v>
      </c>
      <c r="K438" s="146">
        <f>G438/7*0.3*20*3</f>
        <v>5906.6462407679992</v>
      </c>
      <c r="L438" s="146">
        <f t="shared" si="32"/>
        <v>359320.97964672005</v>
      </c>
    </row>
    <row r="439" spans="2:14">
      <c r="B439" s="141">
        <v>511101131</v>
      </c>
      <c r="C439" s="141">
        <v>1200</v>
      </c>
      <c r="D439" s="162">
        <v>1</v>
      </c>
      <c r="E439" s="144" t="s">
        <v>537</v>
      </c>
      <c r="F439" s="142" t="s">
        <v>396</v>
      </c>
      <c r="G439" s="146">
        <f>'[2]Comp Plantilla 2015'!G419</f>
        <v>2187.64675584</v>
      </c>
      <c r="H439" s="146">
        <f t="shared" si="29"/>
        <v>2187.64675584</v>
      </c>
      <c r="I439" s="146">
        <f t="shared" si="30"/>
        <v>14063.443430400001</v>
      </c>
      <c r="J439" s="146">
        <f t="shared" si="33"/>
        <v>9125.6121815039987</v>
      </c>
      <c r="K439" s="146">
        <f t="shared" si="31"/>
        <v>1875.1257907199997</v>
      </c>
      <c r="L439" s="146">
        <f t="shared" si="32"/>
        <v>114070.15226879998</v>
      </c>
    </row>
    <row r="440" spans="2:14">
      <c r="B440" s="141">
        <v>511101131</v>
      </c>
      <c r="C440" s="141">
        <v>1200</v>
      </c>
      <c r="D440" s="162">
        <v>1</v>
      </c>
      <c r="E440" s="144" t="s">
        <v>538</v>
      </c>
      <c r="F440" s="142" t="s">
        <v>396</v>
      </c>
      <c r="G440" s="146">
        <f>'[2]Comp Plantilla 2015'!G420</f>
        <v>2009.9004569280005</v>
      </c>
      <c r="H440" s="146">
        <f t="shared" si="29"/>
        <v>2009.9004569280005</v>
      </c>
      <c r="I440" s="146">
        <f t="shared" si="30"/>
        <v>12920.788651680004</v>
      </c>
      <c r="J440" s="146">
        <f t="shared" si="33"/>
        <v>8384.1561917568033</v>
      </c>
      <c r="K440" s="146">
        <f t="shared" si="31"/>
        <v>1722.7718202240003</v>
      </c>
      <c r="L440" s="146">
        <f t="shared" si="32"/>
        <v>104801.95239696003</v>
      </c>
    </row>
    <row r="441" spans="2:14">
      <c r="B441" s="141">
        <v>511101131</v>
      </c>
      <c r="C441" s="141">
        <v>1200</v>
      </c>
      <c r="D441" s="162">
        <v>2</v>
      </c>
      <c r="E441" s="144" t="s">
        <v>539</v>
      </c>
      <c r="F441" s="142" t="s">
        <v>396</v>
      </c>
      <c r="G441" s="146">
        <f>'[2]Comp Plantilla 2015'!G421</f>
        <v>2009.9004569280005</v>
      </c>
      <c r="H441" s="146">
        <f t="shared" si="29"/>
        <v>4019.800913856001</v>
      </c>
      <c r="I441" s="146">
        <f t="shared" si="30"/>
        <v>25841.577303360009</v>
      </c>
      <c r="J441" s="146">
        <f t="shared" si="33"/>
        <v>16768.312383513607</v>
      </c>
      <c r="K441" s="146">
        <f>G441/7*0.3*20*2</f>
        <v>3445.5436404480006</v>
      </c>
      <c r="L441" s="146">
        <f t="shared" si="32"/>
        <v>209603.90479392005</v>
      </c>
    </row>
    <row r="442" spans="2:14">
      <c r="B442" s="141">
        <v>511101131</v>
      </c>
      <c r="C442" s="141">
        <v>1200</v>
      </c>
      <c r="D442" s="162">
        <v>1</v>
      </c>
      <c r="E442" s="144" t="s">
        <v>540</v>
      </c>
      <c r="F442" s="142" t="s">
        <v>396</v>
      </c>
      <c r="G442" s="146">
        <f>'[2]Comp Plantilla 2015'!G422</f>
        <v>2009.9004569280005</v>
      </c>
      <c r="H442" s="146">
        <f t="shared" si="29"/>
        <v>2009.9004569280005</v>
      </c>
      <c r="I442" s="146">
        <f t="shared" si="30"/>
        <v>12920.788651680004</v>
      </c>
      <c r="J442" s="146">
        <f t="shared" si="33"/>
        <v>8384.1561917568033</v>
      </c>
      <c r="K442" s="146">
        <f t="shared" si="31"/>
        <v>1722.7718202240003</v>
      </c>
      <c r="L442" s="146">
        <f t="shared" si="32"/>
        <v>104801.95239696003</v>
      </c>
    </row>
    <row r="443" spans="2:14">
      <c r="B443" s="141">
        <v>511101131</v>
      </c>
      <c r="C443" s="141">
        <v>1200</v>
      </c>
      <c r="D443" s="162">
        <v>2</v>
      </c>
      <c r="E443" s="144" t="s">
        <v>541</v>
      </c>
      <c r="F443" s="142" t="s">
        <v>396</v>
      </c>
      <c r="G443" s="146">
        <f>'[2]Comp Plantilla 2015'!G423</f>
        <v>2009.9004569280005</v>
      </c>
      <c r="H443" s="146">
        <f t="shared" si="29"/>
        <v>4019.800913856001</v>
      </c>
      <c r="I443" s="146">
        <f t="shared" si="30"/>
        <v>25841.577303360009</v>
      </c>
      <c r="J443" s="146">
        <f t="shared" si="33"/>
        <v>16768.312383513607</v>
      </c>
      <c r="K443" s="146">
        <f>G443/7*0.3*20*2</f>
        <v>3445.5436404480006</v>
      </c>
      <c r="L443" s="146">
        <f t="shared" si="32"/>
        <v>209603.90479392005</v>
      </c>
    </row>
    <row r="444" spans="2:14">
      <c r="B444" s="141">
        <v>511101131</v>
      </c>
      <c r="C444" s="141">
        <v>1200</v>
      </c>
      <c r="D444" s="162">
        <v>3</v>
      </c>
      <c r="E444" s="144" t="s">
        <v>542</v>
      </c>
      <c r="F444" s="142" t="s">
        <v>396</v>
      </c>
      <c r="G444" s="146">
        <f>'[2]Comp Plantilla 2015'!G424</f>
        <v>2009.9004569280005</v>
      </c>
      <c r="H444" s="146">
        <f t="shared" si="29"/>
        <v>6029.7013707840015</v>
      </c>
      <c r="I444" s="146">
        <f t="shared" si="30"/>
        <v>38762.365955040012</v>
      </c>
      <c r="J444" s="146">
        <f t="shared" si="33"/>
        <v>25152.468575270406</v>
      </c>
      <c r="K444" s="146">
        <f>G444/7*0.3*20*3</f>
        <v>5168.3154606720009</v>
      </c>
      <c r="L444" s="146">
        <f t="shared" si="32"/>
        <v>314405.85719088011</v>
      </c>
      <c r="N444" s="127"/>
    </row>
    <row r="445" spans="2:14">
      <c r="B445" s="141">
        <v>511101131</v>
      </c>
      <c r="C445" s="141">
        <v>1200</v>
      </c>
      <c r="D445" s="162">
        <v>1</v>
      </c>
      <c r="E445" s="144" t="s">
        <v>543</v>
      </c>
      <c r="F445" s="142" t="s">
        <v>396</v>
      </c>
      <c r="G445" s="146">
        <f>'[2]Comp Plantilla 2015'!G425</f>
        <v>1912.8236321376005</v>
      </c>
      <c r="H445" s="146">
        <f t="shared" si="29"/>
        <v>1912.8236321376005</v>
      </c>
      <c r="I445" s="146">
        <f t="shared" si="30"/>
        <v>12296.723349456004</v>
      </c>
      <c r="J445" s="146">
        <f t="shared" si="33"/>
        <v>7979.2071512025623</v>
      </c>
      <c r="K445" s="146">
        <f t="shared" si="31"/>
        <v>1639.5631132608003</v>
      </c>
      <c r="L445" s="146">
        <f t="shared" si="32"/>
        <v>99740.089390032022</v>
      </c>
    </row>
    <row r="446" spans="2:14">
      <c r="B446" s="141">
        <v>511101131</v>
      </c>
      <c r="C446" s="141">
        <v>1200</v>
      </c>
      <c r="D446" s="162">
        <v>2</v>
      </c>
      <c r="E446" s="144" t="s">
        <v>544</v>
      </c>
      <c r="F446" s="142" t="s">
        <v>396</v>
      </c>
      <c r="G446" s="146">
        <f>'[2]Comp Plantilla 2015'!G426</f>
        <v>1866.376512</v>
      </c>
      <c r="H446" s="146">
        <f>D446*G446</f>
        <v>3732.7530240000001</v>
      </c>
      <c r="I446" s="146">
        <f t="shared" si="30"/>
        <v>23996.26944</v>
      </c>
      <c r="J446" s="146">
        <f t="shared" si="33"/>
        <v>15570.912614400002</v>
      </c>
      <c r="K446" s="146">
        <f>G446/7*0.3*20*2</f>
        <v>3199.5025919999998</v>
      </c>
      <c r="L446" s="146">
        <f>H446/7*365</f>
        <v>194636.40768</v>
      </c>
    </row>
    <row r="447" spans="2:14">
      <c r="B447" s="141">
        <v>511101131</v>
      </c>
      <c r="C447" s="141">
        <v>1200</v>
      </c>
      <c r="D447" s="162">
        <v>1</v>
      </c>
      <c r="E447" s="144" t="s">
        <v>545</v>
      </c>
      <c r="F447" s="142" t="s">
        <v>396</v>
      </c>
      <c r="G447" s="146">
        <f>'[2]Comp Plantilla 2015'!G427</f>
        <v>1800.30306298752</v>
      </c>
      <c r="H447" s="146">
        <f t="shared" si="29"/>
        <v>1800.30306298752</v>
      </c>
      <c r="I447" s="146">
        <f t="shared" si="30"/>
        <v>11573.3768334912</v>
      </c>
      <c r="J447" s="146">
        <f t="shared" si="33"/>
        <v>7509.8356341765111</v>
      </c>
      <c r="K447" s="146">
        <f t="shared" si="31"/>
        <v>1543.1169111321597</v>
      </c>
      <c r="L447" s="146">
        <f t="shared" si="32"/>
        <v>93872.945427206389</v>
      </c>
    </row>
    <row r="448" spans="2:14">
      <c r="B448" s="141">
        <v>511101131</v>
      </c>
      <c r="C448" s="141">
        <v>1200</v>
      </c>
      <c r="D448" s="162">
        <v>1</v>
      </c>
      <c r="E448" s="144" t="s">
        <v>546</v>
      </c>
      <c r="F448" s="142" t="s">
        <v>396</v>
      </c>
      <c r="G448" s="146">
        <f>'[2]Comp Plantilla 2015'!G428</f>
        <v>1777.4629891200002</v>
      </c>
      <c r="H448" s="146">
        <f>D448*G448</f>
        <v>1777.4629891200002</v>
      </c>
      <c r="I448" s="146">
        <f t="shared" si="30"/>
        <v>11426.547787200001</v>
      </c>
      <c r="J448" s="146">
        <f t="shared" si="33"/>
        <v>7414.5598974720015</v>
      </c>
      <c r="K448" s="146">
        <f t="shared" si="31"/>
        <v>1523.5397049600001</v>
      </c>
      <c r="L448" s="146">
        <f>H448/7*365</f>
        <v>92681.99871840002</v>
      </c>
    </row>
    <row r="449" spans="2:14">
      <c r="B449" s="141">
        <v>511101131</v>
      </c>
      <c r="C449" s="141">
        <v>1200</v>
      </c>
      <c r="D449" s="162">
        <v>1</v>
      </c>
      <c r="E449" s="144" t="s">
        <v>547</v>
      </c>
      <c r="F449" s="142" t="s">
        <v>396</v>
      </c>
      <c r="G449" s="146">
        <f>'[2]Comp Plantilla 2015'!G429</f>
        <v>1640.7350668800002</v>
      </c>
      <c r="H449" s="146">
        <f>D449*G449</f>
        <v>1640.7350668800002</v>
      </c>
      <c r="I449" s="146">
        <f t="shared" si="30"/>
        <v>10547.582572800002</v>
      </c>
      <c r="J449" s="146">
        <f t="shared" si="33"/>
        <v>6844.2091361280009</v>
      </c>
      <c r="K449" s="146">
        <f>G449/7*0.3*20</f>
        <v>1406.34434304</v>
      </c>
      <c r="L449" s="146">
        <f>H449/7*365</f>
        <v>85552.614201600009</v>
      </c>
      <c r="N449" s="127"/>
    </row>
    <row r="450" spans="2:14">
      <c r="B450" s="141">
        <v>511101131</v>
      </c>
      <c r="C450" s="141">
        <v>1200</v>
      </c>
      <c r="D450" s="162">
        <v>1</v>
      </c>
      <c r="E450" s="144" t="s">
        <v>548</v>
      </c>
      <c r="F450" s="142" t="s">
        <v>396</v>
      </c>
      <c r="G450" s="146">
        <f>'[2]Comp Plantilla 2015'!G430</f>
        <v>1545.2599120358402</v>
      </c>
      <c r="H450" s="146">
        <f t="shared" si="29"/>
        <v>1545.2599120358402</v>
      </c>
      <c r="I450" s="146">
        <f t="shared" si="30"/>
        <v>9933.8137202304024</v>
      </c>
      <c r="J450" s="146">
        <f t="shared" si="33"/>
        <v>6445.9413473495051</v>
      </c>
      <c r="K450" s="146">
        <f t="shared" si="31"/>
        <v>1324.5084960307202</v>
      </c>
      <c r="L450" s="146">
        <f t="shared" si="32"/>
        <v>80574.266841868812</v>
      </c>
    </row>
    <row r="451" spans="2:14">
      <c r="B451" s="141">
        <v>511101131</v>
      </c>
      <c r="C451" s="141">
        <v>1200</v>
      </c>
      <c r="D451" s="162">
        <v>1</v>
      </c>
      <c r="E451" s="144" t="s">
        <v>456</v>
      </c>
      <c r="F451" s="142" t="s">
        <v>396</v>
      </c>
      <c r="G451" s="146">
        <f>'[2]Comp Plantilla 2015'!G431</f>
        <v>1363.8638540800002</v>
      </c>
      <c r="H451" s="146">
        <f>D451*G451</f>
        <v>1363.8638540800002</v>
      </c>
      <c r="I451" s="146">
        <f t="shared" si="30"/>
        <v>8767.6962048000023</v>
      </c>
      <c r="J451" s="146">
        <f t="shared" si="33"/>
        <v>5689.2606484480011</v>
      </c>
      <c r="K451" s="146">
        <f t="shared" si="31"/>
        <v>1169.0261606400002</v>
      </c>
      <c r="L451" s="146">
        <f>H451/7*365</f>
        <v>71115.75810560002</v>
      </c>
    </row>
    <row r="452" spans="2:14">
      <c r="B452" s="141">
        <v>511101131</v>
      </c>
      <c r="C452" s="141"/>
      <c r="D452" s="162">
        <v>1</v>
      </c>
      <c r="E452" s="144" t="s">
        <v>456</v>
      </c>
      <c r="F452" s="142" t="s">
        <v>396</v>
      </c>
      <c r="G452" s="146">
        <f>'[2]Comp Plantilla 2015'!G432</f>
        <v>1363.8638540800002</v>
      </c>
      <c r="H452" s="146">
        <f>D452*G452</f>
        <v>1363.8638540800002</v>
      </c>
      <c r="I452" s="146">
        <f>H452*45/7</f>
        <v>8767.6962048000023</v>
      </c>
      <c r="J452" s="146">
        <f t="shared" si="33"/>
        <v>5689.2606484480011</v>
      </c>
      <c r="K452" s="146">
        <f t="shared" si="31"/>
        <v>1169.0261606400002</v>
      </c>
      <c r="L452" s="146">
        <f>H452/7*365</f>
        <v>71115.75810560002</v>
      </c>
    </row>
    <row r="453" spans="2:14">
      <c r="B453" s="141">
        <v>511101131</v>
      </c>
      <c r="C453" s="141"/>
      <c r="D453" s="162">
        <v>2</v>
      </c>
      <c r="E453" s="144" t="s">
        <v>549</v>
      </c>
      <c r="F453" s="142" t="s">
        <v>396</v>
      </c>
      <c r="G453" s="146">
        <f>'[2]Comp Plantilla 2015'!G433</f>
        <v>1363.8675351974402</v>
      </c>
      <c r="H453" s="146">
        <f>D453*G453</f>
        <v>2727.7350703948805</v>
      </c>
      <c r="I453" s="146">
        <f>H453*45/7</f>
        <v>17535.439738252804</v>
      </c>
      <c r="J453" s="146">
        <f t="shared" si="33"/>
        <v>11378.552007932931</v>
      </c>
      <c r="K453" s="146">
        <f>G453/7*0.3*20*2</f>
        <v>2338.0586317670404</v>
      </c>
      <c r="L453" s="146">
        <f>H453/7*365</f>
        <v>142231.90009916163</v>
      </c>
      <c r="N453" s="127"/>
    </row>
    <row r="454" spans="2:14">
      <c r="B454" s="141">
        <v>511101131</v>
      </c>
      <c r="C454" s="141">
        <v>1200</v>
      </c>
      <c r="D454" s="162">
        <v>2</v>
      </c>
      <c r="E454" s="144" t="s">
        <v>550</v>
      </c>
      <c r="F454" s="142" t="s">
        <v>396</v>
      </c>
      <c r="G454" s="146">
        <f>'[2]Comp Plantilla 2015'!G434</f>
        <v>1363.8675351974402</v>
      </c>
      <c r="H454" s="146">
        <f t="shared" si="29"/>
        <v>2727.7350703948805</v>
      </c>
      <c r="I454" s="146">
        <f t="shared" si="30"/>
        <v>17535.439738252804</v>
      </c>
      <c r="J454" s="146">
        <f t="shared" si="33"/>
        <v>11378.552007932931</v>
      </c>
      <c r="K454" s="146">
        <f>G454/7*0.3*20*2</f>
        <v>2338.0586317670404</v>
      </c>
      <c r="L454" s="146">
        <f t="shared" si="32"/>
        <v>142231.90009916163</v>
      </c>
    </row>
    <row r="455" spans="2:14">
      <c r="B455" s="141">
        <v>511101131</v>
      </c>
      <c r="C455" s="141">
        <v>1200</v>
      </c>
      <c r="D455" s="162">
        <v>10</v>
      </c>
      <c r="E455" s="144" t="s">
        <v>551</v>
      </c>
      <c r="F455" s="142" t="s">
        <v>396</v>
      </c>
      <c r="G455" s="146">
        <f>'[2]Comp Plantilla 2015'!G435</f>
        <v>1363.8675351974402</v>
      </c>
      <c r="H455" s="146">
        <f t="shared" si="29"/>
        <v>13638.675351974402</v>
      </c>
      <c r="I455" s="146">
        <f t="shared" si="30"/>
        <v>87677.198691264013</v>
      </c>
      <c r="J455" s="146">
        <f t="shared" si="33"/>
        <v>56892.760039664645</v>
      </c>
      <c r="K455" s="146">
        <f>G455/7*0.3*20*10</f>
        <v>11690.293158835202</v>
      </c>
      <c r="L455" s="146">
        <f t="shared" si="32"/>
        <v>711159.50049580808</v>
      </c>
    </row>
    <row r="456" spans="2:14">
      <c r="B456" s="141">
        <v>511101131</v>
      </c>
      <c r="C456" s="141">
        <v>1200</v>
      </c>
      <c r="D456" s="162">
        <v>1</v>
      </c>
      <c r="E456" s="144" t="s">
        <v>552</v>
      </c>
      <c r="F456" s="142" t="s">
        <v>396</v>
      </c>
      <c r="G456" s="146">
        <f>'[2]Comp Plantilla 2015'!G436</f>
        <v>1363.8675351974402</v>
      </c>
      <c r="H456" s="146">
        <f t="shared" si="29"/>
        <v>1363.8675351974402</v>
      </c>
      <c r="I456" s="146">
        <f t="shared" si="30"/>
        <v>8767.719869126402</v>
      </c>
      <c r="J456" s="146">
        <f t="shared" si="33"/>
        <v>5689.2760039664654</v>
      </c>
      <c r="K456" s="146">
        <f t="shared" si="31"/>
        <v>1169.0293158835202</v>
      </c>
      <c r="L456" s="146">
        <f t="shared" si="32"/>
        <v>71115.950049580817</v>
      </c>
    </row>
    <row r="457" spans="2:14">
      <c r="B457" s="141">
        <v>511101131</v>
      </c>
      <c r="C457" s="141">
        <v>1200</v>
      </c>
      <c r="D457" s="162">
        <v>1</v>
      </c>
      <c r="E457" s="144" t="s">
        <v>553</v>
      </c>
      <c r="F457" s="142" t="s">
        <v>396</v>
      </c>
      <c r="G457" s="146">
        <f>'[2]Comp Plantilla 2015'!G437</f>
        <v>1335.2197800614404</v>
      </c>
      <c r="H457" s="146">
        <f t="shared" si="29"/>
        <v>1335.2197800614404</v>
      </c>
      <c r="I457" s="146">
        <f t="shared" si="30"/>
        <v>8583.555728966403</v>
      </c>
      <c r="J457" s="146">
        <f t="shared" si="33"/>
        <v>5569.7739396848656</v>
      </c>
      <c r="K457" s="146">
        <f t="shared" si="31"/>
        <v>1144.4740971955202</v>
      </c>
      <c r="L457" s="146">
        <f t="shared" si="32"/>
        <v>69622.174246060822</v>
      </c>
    </row>
    <row r="458" spans="2:14">
      <c r="B458" s="141">
        <v>511101131</v>
      </c>
      <c r="C458" s="141">
        <v>1200</v>
      </c>
      <c r="D458" s="162">
        <v>1</v>
      </c>
      <c r="E458" s="144" t="s">
        <v>470</v>
      </c>
      <c r="F458" s="142" t="s">
        <v>396</v>
      </c>
      <c r="G458" s="146">
        <f>'[2]Comp Plantilla 2015'!G438</f>
        <v>1280.7760235961603</v>
      </c>
      <c r="H458" s="146">
        <f t="shared" si="29"/>
        <v>1280.7760235961603</v>
      </c>
      <c r="I458" s="146">
        <f t="shared" si="30"/>
        <v>8233.5601516896022</v>
      </c>
      <c r="J458" s="146">
        <f t="shared" si="33"/>
        <v>5342.6656984296969</v>
      </c>
      <c r="K458" s="146">
        <f t="shared" si="31"/>
        <v>1097.8080202252802</v>
      </c>
      <c r="L458" s="146">
        <f t="shared" si="32"/>
        <v>66783.321230371221</v>
      </c>
    </row>
    <row r="459" spans="2:14">
      <c r="B459" s="141">
        <v>511101131</v>
      </c>
      <c r="C459" s="141">
        <v>1200</v>
      </c>
      <c r="D459" s="162">
        <v>25</v>
      </c>
      <c r="E459" s="144" t="s">
        <v>554</v>
      </c>
      <c r="F459" s="142" t="s">
        <v>396</v>
      </c>
      <c r="G459" s="146">
        <f>'[2]Comp Plantilla 2015'!G439</f>
        <v>1243.5717668774403</v>
      </c>
      <c r="H459" s="146">
        <f t="shared" si="29"/>
        <v>31089.294171936006</v>
      </c>
      <c r="I459" s="146">
        <f t="shared" si="30"/>
        <v>199859.74824816006</v>
      </c>
      <c r="J459" s="146">
        <f t="shared" si="33"/>
        <v>129686.76997436164</v>
      </c>
      <c r="K459" s="146">
        <f>G459/7*0.3*20*25</f>
        <v>26647.966433088004</v>
      </c>
      <c r="L459" s="146">
        <f t="shared" si="32"/>
        <v>1621084.6246795203</v>
      </c>
    </row>
    <row r="460" spans="2:14">
      <c r="B460" s="141">
        <v>511101131</v>
      </c>
      <c r="C460" s="141">
        <v>1200</v>
      </c>
      <c r="D460" s="162">
        <v>0</v>
      </c>
      <c r="E460" s="144" t="s">
        <v>555</v>
      </c>
      <c r="F460" s="142" t="s">
        <v>396</v>
      </c>
      <c r="G460" s="146">
        <f>'[2]Comp Plantilla 2015'!G440</f>
        <v>0</v>
      </c>
      <c r="H460" s="146">
        <f t="shared" si="29"/>
        <v>0</v>
      </c>
      <c r="I460" s="146">
        <f t="shared" si="30"/>
        <v>0</v>
      </c>
      <c r="J460" s="146">
        <f t="shared" si="33"/>
        <v>0</v>
      </c>
      <c r="K460" s="146">
        <f>G460/7*0.3*20</f>
        <v>0</v>
      </c>
      <c r="L460" s="146">
        <f t="shared" si="32"/>
        <v>0</v>
      </c>
      <c r="N460" s="127"/>
    </row>
    <row r="461" spans="2:14">
      <c r="B461" s="141">
        <v>511101131</v>
      </c>
      <c r="C461" s="141">
        <v>1200</v>
      </c>
      <c r="D461" s="162">
        <v>11</v>
      </c>
      <c r="E461" s="144" t="s">
        <v>556</v>
      </c>
      <c r="F461" s="142" t="s">
        <v>396</v>
      </c>
      <c r="G461" s="146">
        <f>'[2]Comp Plantilla 2015'!G441</f>
        <v>1124.5676278636802</v>
      </c>
      <c r="H461" s="146">
        <f t="shared" si="29"/>
        <v>12370.243906500482</v>
      </c>
      <c r="I461" s="146">
        <f t="shared" si="30"/>
        <v>79522.996541788816</v>
      </c>
      <c r="J461" s="146">
        <f t="shared" si="33"/>
        <v>51601.58886711629</v>
      </c>
      <c r="K461" s="146">
        <f>G461/7*0.3*20*11</f>
        <v>10603.066205571842</v>
      </c>
      <c r="L461" s="146">
        <f t="shared" si="32"/>
        <v>645019.86083895364</v>
      </c>
    </row>
    <row r="462" spans="2:14">
      <c r="B462" s="141">
        <v>511101131</v>
      </c>
      <c r="C462" s="141">
        <v>1200</v>
      </c>
      <c r="D462" s="162">
        <v>6</v>
      </c>
      <c r="E462" s="144" t="s">
        <v>557</v>
      </c>
      <c r="F462" s="142" t="s">
        <v>396</v>
      </c>
      <c r="G462" s="146">
        <f>'[2]Comp Plantilla 2015'!G442</f>
        <v>1124.5676278636802</v>
      </c>
      <c r="H462" s="146">
        <f t="shared" si="29"/>
        <v>6747.405767182081</v>
      </c>
      <c r="I462" s="146">
        <f t="shared" si="30"/>
        <v>43376.179931884806</v>
      </c>
      <c r="J462" s="146">
        <f t="shared" si="33"/>
        <v>28146.321200245253</v>
      </c>
      <c r="K462" s="146">
        <f>G462/7*0.3*20*6</f>
        <v>5783.4906575846417</v>
      </c>
      <c r="L462" s="146">
        <f t="shared" si="32"/>
        <v>351829.01500306564</v>
      </c>
    </row>
    <row r="463" spans="2:14">
      <c r="B463" s="141">
        <v>511101131</v>
      </c>
      <c r="C463" s="141">
        <v>1200</v>
      </c>
      <c r="D463" s="162">
        <v>4</v>
      </c>
      <c r="E463" s="144" t="s">
        <v>558</v>
      </c>
      <c r="F463" s="142" t="s">
        <v>396</v>
      </c>
      <c r="G463" s="146">
        <f>'[2]Comp Plantilla 2015'!G443</f>
        <v>1124.5676278636802</v>
      </c>
      <c r="H463" s="146">
        <f t="shared" si="29"/>
        <v>4498.2705114547207</v>
      </c>
      <c r="I463" s="146">
        <f t="shared" si="30"/>
        <v>28917.453287923207</v>
      </c>
      <c r="J463" s="146">
        <f t="shared" si="33"/>
        <v>18764.214133496836</v>
      </c>
      <c r="K463" s="146">
        <f>G463/7*0.3*20*4</f>
        <v>3855.6604383897611</v>
      </c>
      <c r="L463" s="146">
        <f t="shared" si="32"/>
        <v>234552.67666871045</v>
      </c>
    </row>
    <row r="464" spans="2:14">
      <c r="B464" s="141">
        <v>511101131</v>
      </c>
      <c r="C464" s="141">
        <v>1200</v>
      </c>
      <c r="D464" s="162">
        <v>2</v>
      </c>
      <c r="E464" s="144" t="s">
        <v>559</v>
      </c>
      <c r="F464" s="142" t="s">
        <v>396</v>
      </c>
      <c r="G464" s="146">
        <f>'[2]Comp Plantilla 2015'!G444</f>
        <v>1077.7025048025603</v>
      </c>
      <c r="H464" s="146">
        <f t="shared" si="29"/>
        <v>2155.4050096051205</v>
      </c>
      <c r="I464" s="146">
        <f t="shared" si="30"/>
        <v>13856.175061747203</v>
      </c>
      <c r="J464" s="146">
        <f t="shared" si="33"/>
        <v>8991.1180400670746</v>
      </c>
      <c r="K464" s="146">
        <f>G464/7*0.3*20*2</f>
        <v>1847.4900082329602</v>
      </c>
      <c r="L464" s="146">
        <f t="shared" si="32"/>
        <v>112388.97550083842</v>
      </c>
    </row>
    <row r="465" spans="2:12">
      <c r="B465" s="141">
        <v>511101131</v>
      </c>
      <c r="C465" s="141">
        <v>1200</v>
      </c>
      <c r="D465" s="162">
        <v>0</v>
      </c>
      <c r="E465" s="144" t="s">
        <v>560</v>
      </c>
      <c r="F465" s="142" t="s">
        <v>396</v>
      </c>
      <c r="G465" s="146">
        <f>'[2]Comp Plantilla 2015'!G445</f>
        <v>0</v>
      </c>
      <c r="H465" s="146">
        <f t="shared" si="29"/>
        <v>0</v>
      </c>
      <c r="I465" s="146">
        <f t="shared" si="30"/>
        <v>0</v>
      </c>
      <c r="J465" s="146">
        <f t="shared" si="33"/>
        <v>0</v>
      </c>
      <c r="K465" s="146">
        <f>G465/7*0.3*20*2</f>
        <v>0</v>
      </c>
      <c r="L465" s="146">
        <f t="shared" si="32"/>
        <v>0</v>
      </c>
    </row>
    <row r="466" spans="2:12">
      <c r="B466" s="141">
        <v>511101131</v>
      </c>
      <c r="C466" s="141">
        <v>1200</v>
      </c>
      <c r="D466" s="162">
        <v>1</v>
      </c>
      <c r="E466" s="144" t="s">
        <v>561</v>
      </c>
      <c r="F466" s="142" t="s">
        <v>396</v>
      </c>
      <c r="G466" s="146">
        <f>'[2]Comp Plantilla 2015'!G446</f>
        <v>1077.7025048025603</v>
      </c>
      <c r="H466" s="146">
        <f t="shared" si="29"/>
        <v>1077.7025048025603</v>
      </c>
      <c r="I466" s="146">
        <f t="shared" si="30"/>
        <v>6928.0875308736013</v>
      </c>
      <c r="J466" s="146">
        <f t="shared" si="33"/>
        <v>4495.5590200335373</v>
      </c>
      <c r="K466" s="146">
        <f t="shared" si="31"/>
        <v>923.74500411648012</v>
      </c>
      <c r="L466" s="146">
        <f t="shared" si="32"/>
        <v>56194.487750419212</v>
      </c>
    </row>
    <row r="467" spans="2:12">
      <c r="B467" s="141">
        <v>511101131</v>
      </c>
      <c r="C467" s="141">
        <v>1200</v>
      </c>
      <c r="D467" s="162">
        <v>1</v>
      </c>
      <c r="E467" s="144" t="s">
        <v>562</v>
      </c>
      <c r="F467" s="142" t="s">
        <v>396</v>
      </c>
      <c r="G467" s="146">
        <f>'[2]Comp Plantilla 2015'!G447</f>
        <v>957.09545567999999</v>
      </c>
      <c r="H467" s="146">
        <f>D467*G467</f>
        <v>957.09545567999999</v>
      </c>
      <c r="I467" s="146">
        <f t="shared" si="30"/>
        <v>6152.7565008000001</v>
      </c>
      <c r="J467" s="146">
        <f t="shared" si="33"/>
        <v>3992.4553294080001</v>
      </c>
      <c r="K467" s="146">
        <f t="shared" si="31"/>
        <v>820.36753343999987</v>
      </c>
      <c r="L467" s="146">
        <f>H467/7*365</f>
        <v>49905.691617600001</v>
      </c>
    </row>
    <row r="468" spans="2:12">
      <c r="B468" s="141"/>
      <c r="C468" s="141"/>
      <c r="D468" s="142"/>
      <c r="E468" s="143"/>
      <c r="F468" s="142"/>
      <c r="G468" s="144"/>
      <c r="H468" s="144"/>
      <c r="I468" s="144"/>
      <c r="J468" s="169"/>
      <c r="K468" s="169"/>
      <c r="L468" s="145"/>
    </row>
    <row r="469" spans="2:12">
      <c r="B469" s="144"/>
      <c r="C469" s="144"/>
      <c r="D469" s="142">
        <f>SUM(D430:D468)</f>
        <v>97</v>
      </c>
      <c r="E469" s="144" t="s">
        <v>397</v>
      </c>
      <c r="F469" s="144"/>
      <c r="G469" s="146"/>
      <c r="H469" s="144"/>
      <c r="I469" s="144"/>
      <c r="J469" s="144"/>
      <c r="K469" s="144"/>
      <c r="L469" s="144"/>
    </row>
    <row r="470" spans="2:12"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</row>
    <row r="471" spans="2:12">
      <c r="B471" s="152"/>
      <c r="C471" s="153"/>
      <c r="D471" s="153"/>
      <c r="E471" s="153"/>
      <c r="F471" s="157" t="s">
        <v>398</v>
      </c>
      <c r="G471" s="157"/>
      <c r="H471" s="155">
        <f>SUM(H430:H470)</f>
        <v>145623.52771241937</v>
      </c>
      <c r="I471" s="155">
        <f>SUM(I430:I470)</f>
        <v>936151.24957983871</v>
      </c>
      <c r="J471" s="155">
        <f>SUM(J430:J470)</f>
        <v>607458.1441718064</v>
      </c>
      <c r="K471" s="155">
        <f>SUM(K430:K470)</f>
        <v>124820.16661064514</v>
      </c>
      <c r="L471" s="155">
        <f>SUM(L430:L470)</f>
        <v>7593226.8021475803</v>
      </c>
    </row>
    <row r="473" spans="2:12" ht="20.25">
      <c r="B473" s="1026" t="s">
        <v>382</v>
      </c>
      <c r="C473" s="1027"/>
      <c r="D473" s="1027"/>
      <c r="E473" s="1027"/>
      <c r="F473" s="1027"/>
      <c r="G473" s="1027"/>
      <c r="H473" s="1027"/>
      <c r="I473" s="1027"/>
      <c r="J473" s="1027"/>
      <c r="K473" s="1027"/>
      <c r="L473" s="1028"/>
    </row>
    <row r="474" spans="2:12" ht="18">
      <c r="B474" s="1020" t="str">
        <f>+B4</f>
        <v xml:space="preserve"> PRESUPUESTO DE EGRESOS 2015</v>
      </c>
      <c r="C474" s="1021"/>
      <c r="D474" s="1021"/>
      <c r="E474" s="1021"/>
      <c r="F474" s="1021"/>
      <c r="G474" s="1021"/>
      <c r="H474" s="1021"/>
      <c r="I474" s="1021"/>
      <c r="J474" s="1021"/>
      <c r="K474" s="1021"/>
      <c r="L474" s="1022"/>
    </row>
    <row r="475" spans="2:12" ht="18">
      <c r="B475" s="1020" t="s">
        <v>384</v>
      </c>
      <c r="C475" s="1021"/>
      <c r="D475" s="1021"/>
      <c r="E475" s="1021"/>
      <c r="F475" s="1021"/>
      <c r="G475" s="1021"/>
      <c r="H475" s="1021"/>
      <c r="I475" s="1021"/>
      <c r="J475" s="1021"/>
      <c r="K475" s="1021"/>
      <c r="L475" s="1022"/>
    </row>
    <row r="476" spans="2:12">
      <c r="B476" s="131"/>
      <c r="C476" s="132"/>
      <c r="E476" s="132" t="s">
        <v>563</v>
      </c>
      <c r="F476" s="581"/>
      <c r="G476" s="581"/>
      <c r="H476" s="581"/>
      <c r="I476" s="581"/>
      <c r="J476" s="581"/>
      <c r="K476" s="581"/>
      <c r="L476" s="585"/>
    </row>
    <row r="477" spans="2:12">
      <c r="B477" s="133" t="s">
        <v>564</v>
      </c>
      <c r="C477" s="134"/>
      <c r="D477" s="135"/>
      <c r="E477" s="132" t="s">
        <v>1704</v>
      </c>
      <c r="F477" s="581"/>
      <c r="G477" s="581"/>
      <c r="H477" s="581"/>
      <c r="I477" s="158"/>
      <c r="J477" s="158"/>
      <c r="K477" s="581"/>
      <c r="L477" s="585"/>
    </row>
    <row r="478" spans="2:12">
      <c r="B478" s="137"/>
      <c r="C478" s="138"/>
      <c r="D478" s="138"/>
      <c r="E478" s="580"/>
      <c r="F478" s="580"/>
      <c r="G478" s="580"/>
      <c r="H478" s="580"/>
      <c r="I478" s="580"/>
      <c r="J478" s="580"/>
      <c r="K478" s="580"/>
      <c r="L478" s="140"/>
    </row>
    <row r="479" spans="2:12">
      <c r="B479" s="1023"/>
      <c r="C479" s="1024"/>
      <c r="D479" s="1024"/>
      <c r="E479" s="1024"/>
      <c r="F479" s="1024"/>
      <c r="G479" s="1024"/>
      <c r="H479" s="1024"/>
      <c r="I479" s="1024"/>
      <c r="J479" s="1024"/>
      <c r="K479" s="1024"/>
      <c r="L479" s="1025"/>
    </row>
    <row r="480" spans="2:12">
      <c r="B480" s="577" t="s">
        <v>386</v>
      </c>
      <c r="C480" s="578"/>
      <c r="D480" s="578" t="s">
        <v>387</v>
      </c>
      <c r="E480" s="578" t="s">
        <v>388</v>
      </c>
      <c r="F480" s="578" t="s">
        <v>389</v>
      </c>
      <c r="G480" s="578" t="s">
        <v>390</v>
      </c>
      <c r="H480" s="578" t="s">
        <v>391</v>
      </c>
      <c r="I480" s="578" t="s">
        <v>392</v>
      </c>
      <c r="J480" s="578" t="str">
        <f>+J10</f>
        <v>Despensa</v>
      </c>
      <c r="K480" s="578" t="s">
        <v>394</v>
      </c>
      <c r="L480" s="579" t="s">
        <v>395</v>
      </c>
    </row>
    <row r="481" spans="1:14"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44"/>
    </row>
    <row r="482" spans="1:14">
      <c r="A482" s="141">
        <v>511101131</v>
      </c>
      <c r="B482" s="141">
        <v>511101131</v>
      </c>
      <c r="C482" s="141">
        <v>1100</v>
      </c>
      <c r="D482" s="142">
        <v>1</v>
      </c>
      <c r="E482" s="161" t="s">
        <v>453</v>
      </c>
      <c r="F482" s="142" t="s">
        <v>396</v>
      </c>
      <c r="G482" s="146">
        <f>'[2]Comp Plantilla 2015'!G460</f>
        <v>6640.4679811352071</v>
      </c>
      <c r="H482" s="146">
        <f t="shared" ref="H482:H497" si="34">D482*G482</f>
        <v>6640.4679811352071</v>
      </c>
      <c r="I482" s="146">
        <f>H482*27/7</f>
        <v>25613.233641521514</v>
      </c>
      <c r="J482" s="146">
        <f>+H482/7*0.08*222</f>
        <v>16847.815906423039</v>
      </c>
      <c r="K482" s="146">
        <f>G482/7*0.3*20</f>
        <v>5691.829698115891</v>
      </c>
      <c r="L482" s="146">
        <f t="shared" ref="L482:L498" si="35">H482/7*365</f>
        <v>346252.97330205009</v>
      </c>
      <c r="N482" s="176"/>
    </row>
    <row r="483" spans="1:14">
      <c r="A483" s="141">
        <v>511101131</v>
      </c>
      <c r="B483" s="141">
        <v>511101131</v>
      </c>
      <c r="C483" s="141">
        <v>1100</v>
      </c>
      <c r="D483" s="142">
        <v>1</v>
      </c>
      <c r="E483" s="161" t="s">
        <v>565</v>
      </c>
      <c r="F483" s="142" t="s">
        <v>396</v>
      </c>
      <c r="G483" s="146">
        <f>+'[2]Comp Plantilla 2015'!G464</f>
        <v>3129.42</v>
      </c>
      <c r="H483" s="146">
        <f t="shared" si="34"/>
        <v>3129.42</v>
      </c>
      <c r="I483" s="146">
        <f t="shared" ref="I483:I494" si="36">H483*45/7</f>
        <v>20117.7</v>
      </c>
      <c r="J483" s="146">
        <f t="shared" ref="J483:J497" si="37">+H483/7*0.08*365</f>
        <v>13054.152</v>
      </c>
      <c r="K483" s="146">
        <f>G483/7*0.3*20</f>
        <v>2682.3599999999997</v>
      </c>
      <c r="L483" s="146">
        <f t="shared" si="35"/>
        <v>163176.9</v>
      </c>
      <c r="N483" s="151"/>
    </row>
    <row r="484" spans="1:14">
      <c r="A484" s="141">
        <v>511101131</v>
      </c>
      <c r="B484" s="141">
        <v>511101131</v>
      </c>
      <c r="C484" s="141">
        <v>1100</v>
      </c>
      <c r="D484" s="142">
        <v>1</v>
      </c>
      <c r="E484" s="161" t="s">
        <v>566</v>
      </c>
      <c r="F484" s="142" t="s">
        <v>396</v>
      </c>
      <c r="G484" s="146">
        <f>+'[2]Comp Plantilla 2015'!G462</f>
        <v>2993.41</v>
      </c>
      <c r="H484" s="146">
        <f t="shared" si="34"/>
        <v>2993.41</v>
      </c>
      <c r="I484" s="146">
        <f t="shared" si="36"/>
        <v>19243.349999999999</v>
      </c>
      <c r="J484" s="146">
        <f t="shared" si="37"/>
        <v>12486.796</v>
      </c>
      <c r="K484" s="146">
        <f>G484/7*0.3*20*1</f>
        <v>2565.7799999999997</v>
      </c>
      <c r="L484" s="146">
        <f t="shared" si="35"/>
        <v>156084.95000000001</v>
      </c>
      <c r="N484" s="176"/>
    </row>
    <row r="485" spans="1:14">
      <c r="A485" s="141">
        <v>511101131</v>
      </c>
      <c r="B485" s="141">
        <v>511101131</v>
      </c>
      <c r="C485" s="141">
        <v>1200</v>
      </c>
      <c r="D485" s="142">
        <v>1</v>
      </c>
      <c r="E485" s="161" t="s">
        <v>567</v>
      </c>
      <c r="F485" s="142" t="s">
        <v>396</v>
      </c>
      <c r="G485" s="146">
        <f>+'[2]Comp Plantilla 2015'!G469</f>
        <v>1824.7768780800002</v>
      </c>
      <c r="H485" s="146">
        <f t="shared" si="34"/>
        <v>1824.7768780800002</v>
      </c>
      <c r="I485" s="146">
        <f t="shared" si="36"/>
        <v>11730.70850194286</v>
      </c>
      <c r="J485" s="146">
        <f t="shared" si="37"/>
        <v>7611.9264057051432</v>
      </c>
      <c r="K485" s="146">
        <f>G485/7*0.3*20*1</f>
        <v>1564.0944669257144</v>
      </c>
      <c r="L485" s="146">
        <f t="shared" si="35"/>
        <v>95149.080071314282</v>
      </c>
      <c r="N485" s="176"/>
    </row>
    <row r="486" spans="1:14">
      <c r="A486" s="141">
        <v>511101131</v>
      </c>
      <c r="B486" s="141">
        <v>511101131</v>
      </c>
      <c r="C486" s="141">
        <v>1200</v>
      </c>
      <c r="D486" s="142">
        <v>1</v>
      </c>
      <c r="E486" s="161" t="s">
        <v>568</v>
      </c>
      <c r="F486" s="142" t="s">
        <v>396</v>
      </c>
      <c r="G486" s="146">
        <f>+'[2]Comp Plantilla 2015'!G473</f>
        <v>1804.81</v>
      </c>
      <c r="H486" s="146">
        <f t="shared" si="34"/>
        <v>1804.81</v>
      </c>
      <c r="I486" s="146">
        <f t="shared" si="36"/>
        <v>11602.35</v>
      </c>
      <c r="J486" s="146">
        <f t="shared" si="37"/>
        <v>7528.6360000000004</v>
      </c>
      <c r="K486" s="146">
        <f>G486/7*0.3*20*1</f>
        <v>1546.9799999999998</v>
      </c>
      <c r="L486" s="146">
        <f t="shared" si="35"/>
        <v>94107.95</v>
      </c>
      <c r="N486" s="176"/>
    </row>
    <row r="487" spans="1:14">
      <c r="A487" s="141">
        <v>511101131</v>
      </c>
      <c r="B487" s="141">
        <v>511101131</v>
      </c>
      <c r="C487" s="141">
        <v>1200</v>
      </c>
      <c r="D487" s="142">
        <v>3</v>
      </c>
      <c r="E487" s="161" t="s">
        <v>569</v>
      </c>
      <c r="F487" s="142" t="s">
        <v>396</v>
      </c>
      <c r="G487" s="146">
        <f>+'[2]Comp Plantilla 2015'!G466</f>
        <v>1946.42</v>
      </c>
      <c r="H487" s="146">
        <f t="shared" si="34"/>
        <v>5839.26</v>
      </c>
      <c r="I487" s="146">
        <f t="shared" si="36"/>
        <v>37538.1</v>
      </c>
      <c r="J487" s="146">
        <f t="shared" si="37"/>
        <v>24358.056000000004</v>
      </c>
      <c r="K487" s="146">
        <f>G487/7*0.3*20*3</f>
        <v>5005.08</v>
      </c>
      <c r="L487" s="146">
        <f t="shared" si="35"/>
        <v>304475.7</v>
      </c>
      <c r="N487" s="177"/>
    </row>
    <row r="488" spans="1:14">
      <c r="A488" s="141">
        <v>511101131</v>
      </c>
      <c r="B488" s="141">
        <v>511101131</v>
      </c>
      <c r="C488" s="141">
        <v>1200</v>
      </c>
      <c r="D488" s="142">
        <v>10</v>
      </c>
      <c r="E488" s="161" t="s">
        <v>570</v>
      </c>
      <c r="F488" s="142" t="s">
        <v>396</v>
      </c>
      <c r="G488" s="146">
        <f>+'[2]Comp Plantilla 2015'!G471</f>
        <v>1853.81</v>
      </c>
      <c r="H488" s="146">
        <f t="shared" si="34"/>
        <v>18538.099999999999</v>
      </c>
      <c r="I488" s="146">
        <f t="shared" si="36"/>
        <v>119173.49999999999</v>
      </c>
      <c r="J488" s="146">
        <f t="shared" si="37"/>
        <v>77330.359999999986</v>
      </c>
      <c r="K488" s="146">
        <f>G488/7*0.3*20*10</f>
        <v>15889.8</v>
      </c>
      <c r="L488" s="146">
        <f t="shared" si="35"/>
        <v>966629.49999999988</v>
      </c>
      <c r="N488" s="177"/>
    </row>
    <row r="489" spans="1:14">
      <c r="A489" s="141">
        <v>511101131</v>
      </c>
      <c r="B489" s="141">
        <v>511101131</v>
      </c>
      <c r="C489" s="141">
        <v>1200</v>
      </c>
      <c r="D489" s="142">
        <v>1</v>
      </c>
      <c r="E489" s="161" t="s">
        <v>571</v>
      </c>
      <c r="F489" s="142" t="s">
        <v>396</v>
      </c>
      <c r="G489" s="146">
        <f>+'[2]Comp Plantilla 2015'!G474</f>
        <v>1804.8105420800002</v>
      </c>
      <c r="H489" s="146">
        <f t="shared" si="34"/>
        <v>1804.8105420800002</v>
      </c>
      <c r="I489" s="146">
        <f t="shared" si="36"/>
        <v>11602.353484800002</v>
      </c>
      <c r="J489" s="146">
        <f t="shared" si="37"/>
        <v>7528.6382612480002</v>
      </c>
      <c r="K489" s="146">
        <f>G489/7*0.3*1</f>
        <v>77.349023232000008</v>
      </c>
      <c r="L489" s="146">
        <f t="shared" si="35"/>
        <v>94107.978265600002</v>
      </c>
    </row>
    <row r="490" spans="1:14">
      <c r="A490" s="141">
        <v>511101131</v>
      </c>
      <c r="B490" s="141">
        <v>511101131</v>
      </c>
      <c r="C490" s="141">
        <v>1200</v>
      </c>
      <c r="D490" s="142">
        <v>1</v>
      </c>
      <c r="E490" s="161" t="s">
        <v>572</v>
      </c>
      <c r="F490" s="142" t="s">
        <v>396</v>
      </c>
      <c r="G490" s="146">
        <f>+'[2]Comp Plantilla 2015'!G492</f>
        <v>1853.81</v>
      </c>
      <c r="H490" s="146">
        <f t="shared" si="34"/>
        <v>1853.81</v>
      </c>
      <c r="I490" s="146">
        <f t="shared" si="36"/>
        <v>11917.35</v>
      </c>
      <c r="J490" s="146">
        <f t="shared" si="37"/>
        <v>7733.0360000000001</v>
      </c>
      <c r="K490" s="146">
        <f>G490/7*0.3*20*1</f>
        <v>1588.98</v>
      </c>
      <c r="L490" s="146">
        <f t="shared" si="35"/>
        <v>96662.95</v>
      </c>
    </row>
    <row r="491" spans="1:14">
      <c r="A491" s="141">
        <v>511101131</v>
      </c>
      <c r="B491" s="141">
        <v>511101131</v>
      </c>
      <c r="C491" s="141">
        <v>1200</v>
      </c>
      <c r="D491" s="142">
        <v>3</v>
      </c>
      <c r="E491" s="161" t="s">
        <v>573</v>
      </c>
      <c r="F491" s="142" t="s">
        <v>396</v>
      </c>
      <c r="G491" s="146">
        <f>+'[2]Comp Plantilla 2015'!G496</f>
        <v>1703.6599999999999</v>
      </c>
      <c r="H491" s="146">
        <f t="shared" si="34"/>
        <v>5110.9799999999996</v>
      </c>
      <c r="I491" s="146">
        <f t="shared" si="36"/>
        <v>32856.299999999996</v>
      </c>
      <c r="J491" s="146">
        <f t="shared" si="37"/>
        <v>21320.088</v>
      </c>
      <c r="K491" s="146">
        <f>G491/7*0.3*20*3</f>
        <v>4380.8399999999992</v>
      </c>
      <c r="L491" s="146">
        <f t="shared" si="35"/>
        <v>266501.09999999998</v>
      </c>
    </row>
    <row r="492" spans="1:14">
      <c r="A492" s="141">
        <v>511101131</v>
      </c>
      <c r="B492" s="141">
        <v>511101131</v>
      </c>
      <c r="C492" s="141">
        <v>1200</v>
      </c>
      <c r="D492" s="142">
        <v>50</v>
      </c>
      <c r="E492" s="161" t="s">
        <v>574</v>
      </c>
      <c r="F492" s="142" t="s">
        <v>396</v>
      </c>
      <c r="G492" s="146">
        <f>+'[2]Comp Plantilla 2015'!G477</f>
        <v>1784.86</v>
      </c>
      <c r="H492" s="146">
        <f t="shared" si="34"/>
        <v>89243</v>
      </c>
      <c r="I492" s="146">
        <f t="shared" si="36"/>
        <v>573705</v>
      </c>
      <c r="J492" s="146">
        <f t="shared" si="37"/>
        <v>372270.80000000005</v>
      </c>
      <c r="K492" s="146">
        <f>G492/7*0.3*20*50</f>
        <v>76494</v>
      </c>
      <c r="L492" s="146">
        <f t="shared" si="35"/>
        <v>4653385</v>
      </c>
      <c r="N492" s="127"/>
    </row>
    <row r="493" spans="1:14">
      <c r="A493" s="141">
        <v>511101131</v>
      </c>
      <c r="B493" s="141">
        <v>511101131</v>
      </c>
      <c r="C493" s="141">
        <v>1200</v>
      </c>
      <c r="D493" s="142">
        <v>2</v>
      </c>
      <c r="E493" s="161" t="s">
        <v>575</v>
      </c>
      <c r="F493" s="142" t="s">
        <v>396</v>
      </c>
      <c r="G493" s="146">
        <f>+'[2]Comp Plantilla 2015'!G480</f>
        <v>1722.6617241600004</v>
      </c>
      <c r="H493" s="146">
        <f t="shared" si="34"/>
        <v>3445.3234483200008</v>
      </c>
      <c r="I493" s="146">
        <f t="shared" si="36"/>
        <v>22148.507882057147</v>
      </c>
      <c r="J493" s="146">
        <f t="shared" si="37"/>
        <v>14371.920670134861</v>
      </c>
      <c r="K493" s="146">
        <f>G493/7*0.3*20*2</f>
        <v>2953.1343842742863</v>
      </c>
      <c r="L493" s="146">
        <f t="shared" si="35"/>
        <v>179649.00837668576</v>
      </c>
      <c r="N493" s="127"/>
    </row>
    <row r="494" spans="1:14">
      <c r="A494" s="141">
        <v>511101131</v>
      </c>
      <c r="B494" s="141">
        <v>511101131</v>
      </c>
      <c r="C494" s="141">
        <v>1200</v>
      </c>
      <c r="D494" s="142">
        <v>91</v>
      </c>
      <c r="E494" s="161" t="s">
        <v>576</v>
      </c>
      <c r="F494" s="142" t="s">
        <v>396</v>
      </c>
      <c r="G494" s="146">
        <f>+'[2]Comp Plantilla 2015'!G489</f>
        <v>1606.92</v>
      </c>
      <c r="H494" s="146">
        <f t="shared" si="34"/>
        <v>146229.72</v>
      </c>
      <c r="I494" s="146">
        <f t="shared" si="36"/>
        <v>940048.20000000007</v>
      </c>
      <c r="J494" s="146">
        <f t="shared" si="37"/>
        <v>609986.83199999994</v>
      </c>
      <c r="K494" s="146">
        <f>G494/7*0.3*20*91</f>
        <v>125339.76</v>
      </c>
      <c r="L494" s="146">
        <f t="shared" si="35"/>
        <v>7624835.3999999994</v>
      </c>
    </row>
    <row r="495" spans="1:14">
      <c r="A495" s="141">
        <v>511101131</v>
      </c>
      <c r="B495" s="141">
        <v>511101131</v>
      </c>
      <c r="C495" s="141"/>
      <c r="D495" s="142">
        <v>1</v>
      </c>
      <c r="E495" s="161" t="s">
        <v>577</v>
      </c>
      <c r="F495" s="142" t="s">
        <v>396</v>
      </c>
      <c r="G495" s="146">
        <f>+'[2]Comp Plantilla 2015'!G494</f>
        <v>1606.92</v>
      </c>
      <c r="H495" s="146">
        <f t="shared" si="34"/>
        <v>1606.92</v>
      </c>
      <c r="I495" s="146">
        <f>H495*45/7</f>
        <v>10330.200000000001</v>
      </c>
      <c r="J495" s="146">
        <f t="shared" si="37"/>
        <v>6703.152</v>
      </c>
      <c r="K495" s="146">
        <f>G495/7*0.3*20*1</f>
        <v>1377.36</v>
      </c>
      <c r="L495" s="146">
        <f t="shared" si="35"/>
        <v>83789.399999999994</v>
      </c>
    </row>
    <row r="496" spans="1:14">
      <c r="A496" s="141">
        <v>511101131</v>
      </c>
      <c r="B496" s="141">
        <v>511101131</v>
      </c>
      <c r="C496" s="141"/>
      <c r="D496" s="142">
        <v>1</v>
      </c>
      <c r="E496" s="161" t="s">
        <v>578</v>
      </c>
      <c r="F496" s="142" t="s">
        <v>396</v>
      </c>
      <c r="G496" s="146">
        <f>+'[2]Comp Plantilla 2015'!G487</f>
        <v>1606.92</v>
      </c>
      <c r="H496" s="146">
        <f>D496*G496</f>
        <v>1606.92</v>
      </c>
      <c r="I496" s="146">
        <f>H496*45/7</f>
        <v>10330.200000000001</v>
      </c>
      <c r="J496" s="146">
        <f t="shared" si="37"/>
        <v>6703.152</v>
      </c>
      <c r="K496" s="146">
        <f>G496/7*0.3*20*1</f>
        <v>1377.36</v>
      </c>
      <c r="L496" s="146">
        <f t="shared" si="35"/>
        <v>83789.399999999994</v>
      </c>
    </row>
    <row r="497" spans="1:14">
      <c r="A497" s="141">
        <v>511101131</v>
      </c>
      <c r="B497" s="141">
        <v>511101131</v>
      </c>
      <c r="C497" s="141"/>
      <c r="D497" s="142">
        <v>1</v>
      </c>
      <c r="E497" s="161" t="s">
        <v>486</v>
      </c>
      <c r="F497" s="142" t="s">
        <v>396</v>
      </c>
      <c r="G497" s="146">
        <f>+'[2]Comp Plantilla 2015'!G490</f>
        <v>1432.4918067200001</v>
      </c>
      <c r="H497" s="146">
        <f t="shared" si="34"/>
        <v>1432.4918067200001</v>
      </c>
      <c r="I497" s="146">
        <f>H497*45/7</f>
        <v>9208.8759003428586</v>
      </c>
      <c r="J497" s="146">
        <f t="shared" si="37"/>
        <v>5975.5372508891433</v>
      </c>
      <c r="K497" s="146">
        <f>G497/7*0.3*1</f>
        <v>61.392506002285714</v>
      </c>
      <c r="L497" s="146">
        <f t="shared" si="35"/>
        <v>74694.215636114284</v>
      </c>
    </row>
    <row r="498" spans="1:14">
      <c r="A498" s="178"/>
      <c r="B498" s="141">
        <v>511101131</v>
      </c>
      <c r="C498" s="141"/>
      <c r="D498" s="142">
        <v>1</v>
      </c>
      <c r="E498" s="161" t="s">
        <v>579</v>
      </c>
      <c r="F498" s="142" t="s">
        <v>396</v>
      </c>
      <c r="G498" s="146">
        <f>+'[2]Comp Plantilla 2015'!G486</f>
        <v>1606.92</v>
      </c>
      <c r="H498" s="146">
        <f>D498*G498</f>
        <v>1606.92</v>
      </c>
      <c r="I498" s="146">
        <f>H498*45/7</f>
        <v>10330.200000000001</v>
      </c>
      <c r="J498" s="146">
        <f>+H498/7*0.08*365</f>
        <v>6703.152</v>
      </c>
      <c r="K498" s="146">
        <f>G498/7*0.3*20*1</f>
        <v>1377.36</v>
      </c>
      <c r="L498" s="146">
        <f t="shared" si="35"/>
        <v>83789.399999999994</v>
      </c>
    </row>
    <row r="499" spans="1:14">
      <c r="A499" s="178"/>
      <c r="B499" s="141"/>
      <c r="C499" s="141"/>
      <c r="D499" s="142"/>
      <c r="E499" s="161"/>
      <c r="F499" s="142"/>
      <c r="G499" s="146"/>
      <c r="H499" s="146"/>
      <c r="I499" s="146"/>
      <c r="J499" s="146"/>
      <c r="K499" s="146"/>
      <c r="L499" s="146"/>
    </row>
    <row r="500" spans="1:14">
      <c r="A500" s="178"/>
      <c r="B500" s="141"/>
      <c r="C500" s="141"/>
      <c r="D500" s="142"/>
      <c r="E500" s="161"/>
      <c r="F500" s="142"/>
      <c r="G500" s="146"/>
      <c r="H500" s="146"/>
      <c r="I500" s="146"/>
      <c r="J500" s="146"/>
      <c r="K500" s="146"/>
      <c r="L500" s="146"/>
      <c r="N500" s="127"/>
    </row>
    <row r="501" spans="1:14">
      <c r="A501" s="178"/>
      <c r="B501" s="141"/>
      <c r="C501" s="141"/>
      <c r="D501" s="142"/>
      <c r="E501" s="161"/>
      <c r="F501" s="142"/>
      <c r="G501" s="146"/>
      <c r="H501" s="146"/>
      <c r="I501" s="146"/>
      <c r="J501" s="146"/>
      <c r="K501" s="146"/>
      <c r="L501" s="146"/>
    </row>
    <row r="502" spans="1:14">
      <c r="A502" s="178"/>
      <c r="B502" s="141"/>
      <c r="C502" s="141"/>
      <c r="D502" s="142"/>
      <c r="E502" s="161"/>
      <c r="F502" s="142"/>
      <c r="G502" s="146"/>
      <c r="H502" s="146"/>
      <c r="I502" s="146"/>
      <c r="J502" s="146"/>
      <c r="K502" s="146"/>
      <c r="L502" s="146"/>
    </row>
    <row r="503" spans="1:14">
      <c r="B503" s="141"/>
      <c r="C503" s="141"/>
      <c r="D503" s="142"/>
      <c r="E503" s="161"/>
      <c r="F503" s="142"/>
      <c r="G503" s="146"/>
      <c r="H503" s="146"/>
      <c r="I503" s="146"/>
      <c r="J503" s="146"/>
      <c r="K503" s="146"/>
      <c r="L503" s="146"/>
    </row>
    <row r="504" spans="1:14">
      <c r="B504" s="144"/>
      <c r="C504" s="144"/>
      <c r="D504" s="142">
        <f>SUM(D482:D500)</f>
        <v>170</v>
      </c>
      <c r="E504" s="144" t="s">
        <v>397</v>
      </c>
      <c r="F504" s="144"/>
      <c r="G504" s="146"/>
      <c r="H504" s="144"/>
      <c r="I504" s="144"/>
      <c r="J504" s="144"/>
      <c r="K504" s="144"/>
      <c r="L504" s="144"/>
    </row>
    <row r="505" spans="1:14"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</row>
    <row r="506" spans="1:14">
      <c r="B506" s="152"/>
      <c r="C506" s="153"/>
      <c r="D506" s="153"/>
      <c r="E506" s="153"/>
      <c r="F506" s="157" t="s">
        <v>398</v>
      </c>
      <c r="G506" s="155"/>
      <c r="H506" s="155">
        <f>SUM(H482:H505)</f>
        <v>294711.14065633516</v>
      </c>
      <c r="I506" s="155">
        <f>SUM(I482:I505)</f>
        <v>1877496.1294106641</v>
      </c>
      <c r="J506" s="155">
        <f>SUM(J482:J505)</f>
        <v>1218514.0504944003</v>
      </c>
      <c r="K506" s="155">
        <f>SUM(K482:K505)</f>
        <v>249973.4600785501</v>
      </c>
      <c r="L506" s="155">
        <f>SUM(L482:L505)</f>
        <v>15367080.905651763</v>
      </c>
      <c r="N506" s="127"/>
    </row>
    <row r="508" spans="1:14" ht="20.25">
      <c r="B508" s="1026" t="s">
        <v>382</v>
      </c>
      <c r="C508" s="1027"/>
      <c r="D508" s="1027"/>
      <c r="E508" s="1027"/>
      <c r="F508" s="1027"/>
      <c r="G508" s="1027"/>
      <c r="H508" s="1027"/>
      <c r="I508" s="1027"/>
      <c r="J508" s="1027"/>
      <c r="K508" s="1027"/>
      <c r="L508" s="1028"/>
    </row>
    <row r="509" spans="1:14" ht="18">
      <c r="B509" s="1020" t="str">
        <f>+B4</f>
        <v xml:space="preserve"> PRESUPUESTO DE EGRESOS 2015</v>
      </c>
      <c r="C509" s="1021"/>
      <c r="D509" s="1021"/>
      <c r="E509" s="1021"/>
      <c r="F509" s="1021"/>
      <c r="G509" s="1021"/>
      <c r="H509" s="1021"/>
      <c r="I509" s="1021"/>
      <c r="J509" s="1021"/>
      <c r="K509" s="1021"/>
      <c r="L509" s="1022"/>
    </row>
    <row r="510" spans="1:14" ht="18">
      <c r="B510" s="1020" t="s">
        <v>384</v>
      </c>
      <c r="C510" s="1021"/>
      <c r="D510" s="1021"/>
      <c r="E510" s="1021"/>
      <c r="F510" s="1021"/>
      <c r="G510" s="1021"/>
      <c r="H510" s="1021"/>
      <c r="I510" s="1021"/>
      <c r="J510" s="1021"/>
      <c r="K510" s="1021"/>
      <c r="L510" s="1022"/>
    </row>
    <row r="511" spans="1:14">
      <c r="B511" s="131"/>
      <c r="C511" s="132"/>
      <c r="E511" s="132" t="str">
        <f>+E476</f>
        <v>DIRECCION DE SEGURIDAD PUBLICA Y VIALIDAD Y TRANSPORTE</v>
      </c>
      <c r="F511" s="581"/>
      <c r="G511" s="581"/>
      <c r="H511" s="581"/>
      <c r="I511" s="581"/>
      <c r="J511" s="581"/>
      <c r="K511" s="581"/>
      <c r="L511" s="136"/>
    </row>
    <row r="512" spans="1:14">
      <c r="B512" s="133" t="s">
        <v>580</v>
      </c>
      <c r="C512" s="134"/>
      <c r="D512" s="135"/>
      <c r="E512" s="132" t="s">
        <v>581</v>
      </c>
      <c r="F512" s="581"/>
      <c r="G512" s="581"/>
      <c r="H512" s="581"/>
      <c r="I512" s="158"/>
      <c r="J512" s="158"/>
      <c r="K512" s="581"/>
      <c r="L512" s="136"/>
    </row>
    <row r="513" spans="2:14">
      <c r="B513" s="137"/>
      <c r="C513" s="138"/>
      <c r="D513" s="138"/>
      <c r="E513" s="580"/>
      <c r="F513" s="580"/>
      <c r="G513" s="580"/>
      <c r="H513" s="580"/>
      <c r="I513" s="580"/>
      <c r="J513" s="580"/>
      <c r="K513" s="580"/>
      <c r="L513" s="140"/>
    </row>
    <row r="514" spans="2:14">
      <c r="B514" s="1023"/>
      <c r="C514" s="1024"/>
      <c r="D514" s="1024"/>
      <c r="E514" s="1024"/>
      <c r="F514" s="1024"/>
      <c r="G514" s="1024"/>
      <c r="H514" s="1024"/>
      <c r="I514" s="1024"/>
      <c r="J514" s="1024"/>
      <c r="K514" s="1024"/>
      <c r="L514" s="1025"/>
    </row>
    <row r="515" spans="2:14">
      <c r="B515" s="577" t="s">
        <v>386</v>
      </c>
      <c r="C515" s="578"/>
      <c r="D515" s="578" t="s">
        <v>387</v>
      </c>
      <c r="E515" s="578" t="s">
        <v>388</v>
      </c>
      <c r="F515" s="578" t="s">
        <v>389</v>
      </c>
      <c r="G515" s="578" t="s">
        <v>390</v>
      </c>
      <c r="H515" s="578" t="s">
        <v>391</v>
      </c>
      <c r="I515" s="578" t="s">
        <v>392</v>
      </c>
      <c r="J515" s="578" t="str">
        <f>+J10</f>
        <v>Despensa</v>
      </c>
      <c r="K515" s="578" t="s">
        <v>394</v>
      </c>
      <c r="L515" s="579" t="s">
        <v>395</v>
      </c>
    </row>
    <row r="516" spans="2:14"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44"/>
    </row>
    <row r="517" spans="2:14">
      <c r="B517" s="141">
        <v>511101131</v>
      </c>
      <c r="C517" s="141">
        <v>1100</v>
      </c>
      <c r="D517" s="162">
        <v>1</v>
      </c>
      <c r="E517" s="161" t="s">
        <v>453</v>
      </c>
      <c r="F517" s="142" t="s">
        <v>396</v>
      </c>
      <c r="G517" s="146">
        <f>'[2]Comp Plantilla 2015'!G509</f>
        <v>6055.4953701365766</v>
      </c>
      <c r="H517" s="146">
        <f t="shared" ref="H517:H532" si="38">D517*G517</f>
        <v>6055.4953701365766</v>
      </c>
      <c r="I517" s="146">
        <f>H517*27.74/7</f>
        <v>23997.063081084088</v>
      </c>
      <c r="J517" s="146">
        <f>+H517/7*0.08*225</f>
        <v>15571.273808922624</v>
      </c>
      <c r="K517" s="146">
        <f>G517/7*0.3*20</f>
        <v>5190.424602974208</v>
      </c>
      <c r="L517" s="146">
        <f>H517/7*225</f>
        <v>194640.92261153282</v>
      </c>
    </row>
    <row r="518" spans="2:14">
      <c r="B518" s="141">
        <v>511101131</v>
      </c>
      <c r="C518" s="141">
        <v>1100</v>
      </c>
      <c r="D518" s="162">
        <v>1</v>
      </c>
      <c r="E518" s="161" t="s">
        <v>582</v>
      </c>
      <c r="F518" s="142" t="s">
        <v>396</v>
      </c>
      <c r="G518" s="146">
        <f>'[2]Comp Plantilla 2015'!G510</f>
        <v>2701.4470965780483</v>
      </c>
      <c r="H518" s="146">
        <f t="shared" si="38"/>
        <v>2701.4470965780483</v>
      </c>
      <c r="I518" s="146">
        <f t="shared" ref="I518:I531" si="39">H518*45/7</f>
        <v>17366.445620858882</v>
      </c>
      <c r="J518" s="146">
        <f t="shared" ref="J518:J531" si="40">+H518/7*0.08*365</f>
        <v>11268.893602868431</v>
      </c>
      <c r="K518" s="146">
        <f>G518/7*0.3*20</f>
        <v>2315.526082781184</v>
      </c>
      <c r="L518" s="146">
        <f t="shared" ref="L518:L528" si="41">H518/7*365</f>
        <v>140861.17003585538</v>
      </c>
    </row>
    <row r="519" spans="2:14">
      <c r="B519" s="141">
        <v>511101131</v>
      </c>
      <c r="C519" s="141">
        <v>1100</v>
      </c>
      <c r="D519" s="162">
        <v>1</v>
      </c>
      <c r="E519" s="161" t="s">
        <v>583</v>
      </c>
      <c r="F519" s="142" t="s">
        <v>396</v>
      </c>
      <c r="G519" s="146">
        <f>'[2]Comp Plantilla 2015'!G511</f>
        <v>2701.4470965780483</v>
      </c>
      <c r="H519" s="146">
        <f t="shared" si="38"/>
        <v>2701.4470965780483</v>
      </c>
      <c r="I519" s="146">
        <f t="shared" si="39"/>
        <v>17366.445620858882</v>
      </c>
      <c r="J519" s="146">
        <f t="shared" si="40"/>
        <v>11268.893602868431</v>
      </c>
      <c r="K519" s="146">
        <f>G519/7*0.3*20</f>
        <v>2315.526082781184</v>
      </c>
      <c r="L519" s="146">
        <f t="shared" si="41"/>
        <v>140861.17003585538</v>
      </c>
    </row>
    <row r="520" spans="2:14">
      <c r="B520" s="141">
        <v>511101131</v>
      </c>
      <c r="C520" s="141">
        <v>1200</v>
      </c>
      <c r="D520" s="162">
        <v>1</v>
      </c>
      <c r="E520" s="161" t="s">
        <v>584</v>
      </c>
      <c r="F520" s="142" t="s">
        <v>396</v>
      </c>
      <c r="G520" s="146">
        <f>'[2]Comp Plantilla 2015'!G512</f>
        <v>2269.2325860771848</v>
      </c>
      <c r="H520" s="146">
        <f t="shared" si="38"/>
        <v>2269.2325860771848</v>
      </c>
      <c r="I520" s="146">
        <f t="shared" si="39"/>
        <v>14587.923767639046</v>
      </c>
      <c r="J520" s="146">
        <f t="shared" si="40"/>
        <v>9465.9416447791136</v>
      </c>
      <c r="K520" s="146">
        <f>G520/7*0.3*20</f>
        <v>1945.056502351873</v>
      </c>
      <c r="L520" s="146">
        <f>H520/7*365</f>
        <v>118324.27055973893</v>
      </c>
    </row>
    <row r="521" spans="2:14">
      <c r="B521" s="141">
        <v>511101131</v>
      </c>
      <c r="C521" s="141">
        <v>1200</v>
      </c>
      <c r="D521" s="162">
        <v>3</v>
      </c>
      <c r="E521" s="161" t="s">
        <v>585</v>
      </c>
      <c r="F521" s="142" t="s">
        <v>396</v>
      </c>
      <c r="G521" s="146">
        <f>'[2]Comp Plantilla 2015'!G513</f>
        <v>1857.9579723694085</v>
      </c>
      <c r="H521" s="146">
        <f t="shared" si="38"/>
        <v>5573.8739171082252</v>
      </c>
      <c r="I521" s="146">
        <f t="shared" si="39"/>
        <v>35832.046609981444</v>
      </c>
      <c r="J521" s="146">
        <f t="shared" si="40"/>
        <v>23251.016911365739</v>
      </c>
      <c r="K521" s="146">
        <f>G521/7*0.3*20*3</f>
        <v>4777.6062146641934</v>
      </c>
      <c r="L521" s="146">
        <f>H521/7*365</f>
        <v>290637.71139207174</v>
      </c>
    </row>
    <row r="522" spans="2:14">
      <c r="B522" s="141">
        <v>511101131</v>
      </c>
      <c r="C522" s="141">
        <v>1200</v>
      </c>
      <c r="D522" s="162">
        <v>2</v>
      </c>
      <c r="E522" s="161" t="s">
        <v>586</v>
      </c>
      <c r="F522" s="142" t="s">
        <v>396</v>
      </c>
      <c r="G522" s="146">
        <f>'[2]Comp Plantilla 2015'!G514</f>
        <v>1857.9579723694085</v>
      </c>
      <c r="H522" s="146">
        <f t="shared" si="38"/>
        <v>3715.915944738817</v>
      </c>
      <c r="I522" s="146">
        <f t="shared" si="39"/>
        <v>23888.031073320966</v>
      </c>
      <c r="J522" s="146">
        <f t="shared" si="40"/>
        <v>15500.677940910493</v>
      </c>
      <c r="K522" s="146">
        <f>G522/7*0.3*20*2</f>
        <v>3185.070809776129</v>
      </c>
      <c r="L522" s="146">
        <f t="shared" si="41"/>
        <v>193758.47426138117</v>
      </c>
    </row>
    <row r="523" spans="2:14">
      <c r="B523" s="141">
        <v>511101131</v>
      </c>
      <c r="C523" s="141">
        <v>1200</v>
      </c>
      <c r="D523" s="162">
        <v>6</v>
      </c>
      <c r="E523" s="161" t="s">
        <v>587</v>
      </c>
      <c r="F523" s="142" t="s">
        <v>396</v>
      </c>
      <c r="G523" s="146">
        <f>'[2]Comp Plantilla 2015'!G516</f>
        <v>1703.6714240000001</v>
      </c>
      <c r="H523" s="146">
        <f t="shared" si="38"/>
        <v>10222.028544000001</v>
      </c>
      <c r="I523" s="146">
        <f t="shared" si="39"/>
        <v>65713.040640000007</v>
      </c>
      <c r="J523" s="146">
        <f t="shared" si="40"/>
        <v>42640.461926399999</v>
      </c>
      <c r="K523" s="146">
        <f>G523/7*0.3*20*6</f>
        <v>8761.7387520000011</v>
      </c>
      <c r="L523" s="146">
        <f t="shared" si="41"/>
        <v>533005.77408</v>
      </c>
    </row>
    <row r="524" spans="2:14">
      <c r="B524" s="141">
        <v>511101131</v>
      </c>
      <c r="C524" s="141">
        <v>1200</v>
      </c>
      <c r="D524" s="162">
        <v>5</v>
      </c>
      <c r="E524" s="161" t="s">
        <v>588</v>
      </c>
      <c r="F524" s="142" t="s">
        <v>396</v>
      </c>
      <c r="G524" s="146">
        <f>'[2]Comp Plantilla 2015'!G517</f>
        <v>1626.2618737397761</v>
      </c>
      <c r="H524" s="146">
        <f t="shared" si="38"/>
        <v>8131.3093686988805</v>
      </c>
      <c r="I524" s="146">
        <f t="shared" si="39"/>
        <v>52272.703084492809</v>
      </c>
      <c r="J524" s="146">
        <f t="shared" si="40"/>
        <v>33919.176223715331</v>
      </c>
      <c r="K524" s="146">
        <f>G524/7*0.3*20*5</f>
        <v>6969.6937445990397</v>
      </c>
      <c r="L524" s="146">
        <f t="shared" si="41"/>
        <v>423989.70279644162</v>
      </c>
    </row>
    <row r="525" spans="2:14">
      <c r="B525" s="141">
        <v>511101131</v>
      </c>
      <c r="C525" s="141">
        <v>1200</v>
      </c>
      <c r="D525" s="162">
        <v>21</v>
      </c>
      <c r="E525" s="161" t="s">
        <v>589</v>
      </c>
      <c r="F525" s="142" t="s">
        <v>396</v>
      </c>
      <c r="G525" s="146">
        <f>'[2]Comp Plantilla 2015'!G518</f>
        <v>1533.8806764503038</v>
      </c>
      <c r="H525" s="146">
        <f t="shared" si="38"/>
        <v>32211.49420545638</v>
      </c>
      <c r="I525" s="146">
        <f t="shared" si="39"/>
        <v>207073.89132079104</v>
      </c>
      <c r="J525" s="146">
        <f t="shared" si="40"/>
        <v>134367.94725704665</v>
      </c>
      <c r="K525" s="146">
        <f>G525/7*0.3*20*21</f>
        <v>27609.852176105473</v>
      </c>
      <c r="L525" s="146">
        <f t="shared" si="41"/>
        <v>1679599.3407130828</v>
      </c>
    </row>
    <row r="526" spans="2:14">
      <c r="B526" s="141">
        <v>511101131</v>
      </c>
      <c r="C526" s="141"/>
      <c r="D526" s="162">
        <v>3</v>
      </c>
      <c r="E526" s="161" t="s">
        <v>590</v>
      </c>
      <c r="F526" s="142" t="s">
        <v>396</v>
      </c>
      <c r="G526" s="146">
        <f>'[2]Comp Plantilla 2015'!G519</f>
        <v>1533.8806764503038</v>
      </c>
      <c r="H526" s="146">
        <f t="shared" si="38"/>
        <v>4601.6420293509109</v>
      </c>
      <c r="I526" s="146">
        <f t="shared" si="39"/>
        <v>29581.984474398712</v>
      </c>
      <c r="J526" s="146">
        <f t="shared" si="40"/>
        <v>19195.421036720945</v>
      </c>
      <c r="K526" s="146">
        <f>G526/7*0.3*20*3</f>
        <v>3944.2645965864958</v>
      </c>
      <c r="L526" s="146">
        <f>H526/7*365</f>
        <v>239942.7629590118</v>
      </c>
      <c r="N526" s="127"/>
    </row>
    <row r="527" spans="2:14">
      <c r="B527" s="141">
        <v>511101131</v>
      </c>
      <c r="C527" s="141"/>
      <c r="D527" s="162">
        <v>3</v>
      </c>
      <c r="E527" s="161" t="s">
        <v>591</v>
      </c>
      <c r="F527" s="142" t="s">
        <v>396</v>
      </c>
      <c r="G527" s="146">
        <f>'[2]Comp Plantilla 2015'!G520</f>
        <v>1533.7858099200002</v>
      </c>
      <c r="H527" s="146">
        <f t="shared" si="38"/>
        <v>4601.3574297600007</v>
      </c>
      <c r="I527" s="146">
        <f t="shared" si="39"/>
        <v>29580.154905600004</v>
      </c>
      <c r="J527" s="146">
        <f t="shared" si="40"/>
        <v>19194.233849856002</v>
      </c>
      <c r="K527" s="146">
        <f>G527/7*0.3*20*3</f>
        <v>3944.0206540800004</v>
      </c>
      <c r="L527" s="146">
        <f>H527/7*365</f>
        <v>239927.92312320002</v>
      </c>
    </row>
    <row r="528" spans="2:14">
      <c r="B528" s="141">
        <v>511101131</v>
      </c>
      <c r="C528" s="141">
        <v>1200</v>
      </c>
      <c r="D528" s="162">
        <v>1</v>
      </c>
      <c r="E528" s="161" t="s">
        <v>592</v>
      </c>
      <c r="F528" s="142" t="s">
        <v>396</v>
      </c>
      <c r="G528" s="146">
        <f>'[2]Comp Plantilla 2015'!G521</f>
        <v>1533.7858099200002</v>
      </c>
      <c r="H528" s="146">
        <f t="shared" si="38"/>
        <v>1533.7858099200002</v>
      </c>
      <c r="I528" s="146">
        <f t="shared" si="39"/>
        <v>9860.0516352000013</v>
      </c>
      <c r="J528" s="146">
        <f t="shared" si="40"/>
        <v>6398.0779499520013</v>
      </c>
      <c r="K528" s="146">
        <f>G528/7*0.3*20</f>
        <v>1314.6735513600001</v>
      </c>
      <c r="L528" s="146">
        <f t="shared" si="41"/>
        <v>79975.974374400015</v>
      </c>
    </row>
    <row r="529" spans="2:14">
      <c r="B529" s="141">
        <v>511101131</v>
      </c>
      <c r="C529" s="141">
        <v>1200</v>
      </c>
      <c r="D529" s="162">
        <v>3</v>
      </c>
      <c r="E529" s="161" t="s">
        <v>593</v>
      </c>
      <c r="F529" s="142" t="s">
        <v>396</v>
      </c>
      <c r="G529" s="146">
        <f>'[2]Comp Plantilla 2015'!G522</f>
        <v>1533.7834477056006</v>
      </c>
      <c r="H529" s="146">
        <f t="shared" si="38"/>
        <v>4601.3503431168019</v>
      </c>
      <c r="I529" s="146">
        <f t="shared" si="39"/>
        <v>29580.10934860801</v>
      </c>
      <c r="J529" s="146">
        <f t="shared" si="40"/>
        <v>19194.20428843009</v>
      </c>
      <c r="K529" s="146">
        <f>G529/7*0.3*20*3</f>
        <v>3944.0145798144013</v>
      </c>
      <c r="L529" s="146">
        <f>H529/7*365</f>
        <v>239927.55360537613</v>
      </c>
    </row>
    <row r="530" spans="2:14">
      <c r="B530" s="141">
        <v>511101131</v>
      </c>
      <c r="C530" s="141"/>
      <c r="D530" s="162">
        <v>3</v>
      </c>
      <c r="E530" s="161" t="s">
        <v>444</v>
      </c>
      <c r="F530" s="142" t="s">
        <v>396</v>
      </c>
      <c r="G530" s="146">
        <f>'[2]Comp Plantilla 2015'!G523</f>
        <v>1524.6181683200002</v>
      </c>
      <c r="H530" s="146">
        <f t="shared" si="38"/>
        <v>4573.8545049600007</v>
      </c>
      <c r="I530" s="146">
        <f t="shared" si="39"/>
        <v>29403.350389028576</v>
      </c>
      <c r="J530" s="146">
        <f t="shared" si="40"/>
        <v>19079.507363547433</v>
      </c>
      <c r="K530" s="146">
        <f>G530/7*0.3*20*3</f>
        <v>3920.4467185371432</v>
      </c>
      <c r="L530" s="146">
        <f>H530/7*365</f>
        <v>238493.84204434289</v>
      </c>
    </row>
    <row r="531" spans="2:14">
      <c r="B531" s="141">
        <v>511101131</v>
      </c>
      <c r="C531" s="141"/>
      <c r="D531" s="162">
        <v>2</v>
      </c>
      <c r="E531" s="161" t="s">
        <v>594</v>
      </c>
      <c r="F531" s="142" t="s">
        <v>396</v>
      </c>
      <c r="G531" s="146">
        <f>'[2]Comp Plantilla 2015'!G524</f>
        <v>1438.0131341721599</v>
      </c>
      <c r="H531" s="146">
        <f t="shared" si="38"/>
        <v>2876.0262683443198</v>
      </c>
      <c r="I531" s="146">
        <f t="shared" si="39"/>
        <v>18488.7402964992</v>
      </c>
      <c r="J531" s="146">
        <f t="shared" si="40"/>
        <v>11997.138147950591</v>
      </c>
      <c r="K531" s="146">
        <f>G531/7*0.3*20*2</f>
        <v>2465.1653728665597</v>
      </c>
      <c r="L531" s="146">
        <f>H531/7*365</f>
        <v>149964.22684938239</v>
      </c>
    </row>
    <row r="532" spans="2:14">
      <c r="B532" s="141">
        <v>511101131</v>
      </c>
      <c r="C532" s="141"/>
      <c r="D532" s="142">
        <v>2</v>
      </c>
      <c r="E532" s="161" t="s">
        <v>416</v>
      </c>
      <c r="F532" s="142" t="s">
        <v>595</v>
      </c>
      <c r="G532" s="146">
        <f>'[2]Comp Plantilla 2015'!G525</f>
        <v>1703.6760000000002</v>
      </c>
      <c r="H532" s="146">
        <f t="shared" si="38"/>
        <v>3407.3520000000003</v>
      </c>
      <c r="I532" s="146">
        <f>H532*10/7</f>
        <v>4867.6457142857153</v>
      </c>
      <c r="J532" s="146">
        <f>+H532/7*0.08*80</f>
        <v>3115.2932571428573</v>
      </c>
      <c r="K532" s="146">
        <f>G532/7*0.3*20*2-1404.12</f>
        <v>1516.4674285714291</v>
      </c>
      <c r="L532" s="146">
        <f>H532/7*80</f>
        <v>38941.165714285715</v>
      </c>
      <c r="N532" s="127"/>
    </row>
    <row r="533" spans="2:14">
      <c r="B533" s="141"/>
      <c r="C533" s="141"/>
      <c r="D533" s="142"/>
      <c r="E533" s="143"/>
      <c r="F533" s="142"/>
      <c r="G533" s="144"/>
      <c r="H533" s="144"/>
      <c r="I533" s="144"/>
      <c r="J533" s="144"/>
      <c r="K533" s="144"/>
      <c r="L533" s="145"/>
    </row>
    <row r="534" spans="2:14">
      <c r="B534" s="144"/>
      <c r="C534" s="144"/>
      <c r="D534" s="142">
        <f>SUM(D517:D533)</f>
        <v>58</v>
      </c>
      <c r="E534" s="144" t="s">
        <v>397</v>
      </c>
      <c r="F534" s="144"/>
      <c r="G534" s="146"/>
      <c r="H534" s="144"/>
      <c r="I534" s="144"/>
      <c r="J534" s="144"/>
      <c r="K534" s="144"/>
      <c r="L534" s="144"/>
    </row>
    <row r="535" spans="2:14"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2:14">
      <c r="B536" s="152"/>
      <c r="C536" s="153"/>
      <c r="D536" s="153"/>
      <c r="E536" s="153"/>
      <c r="F536" s="157" t="s">
        <v>398</v>
      </c>
      <c r="G536" s="157"/>
      <c r="H536" s="155">
        <f>SUM(H517:H535)</f>
        <v>99777.612514824184</v>
      </c>
      <c r="I536" s="155">
        <f>SUM(I517:I535)</f>
        <v>609459.62758264737</v>
      </c>
      <c r="J536" s="155">
        <f>SUM(J517:J535)</f>
        <v>395428.15881247685</v>
      </c>
      <c r="K536" s="155">
        <f>SUM(K517:K535)</f>
        <v>84119.54786984931</v>
      </c>
      <c r="L536" s="155">
        <f>SUM(L517:L535)</f>
        <v>4942851.9851559596</v>
      </c>
    </row>
    <row r="538" spans="2:14" ht="20.25">
      <c r="B538" s="1026" t="s">
        <v>382</v>
      </c>
      <c r="C538" s="1027"/>
      <c r="D538" s="1027"/>
      <c r="E538" s="1027"/>
      <c r="F538" s="1027"/>
      <c r="G538" s="1027"/>
      <c r="H538" s="1027"/>
      <c r="I538" s="1027"/>
      <c r="J538" s="1027"/>
      <c r="K538" s="1027"/>
      <c r="L538" s="1028"/>
    </row>
    <row r="539" spans="2:14" ht="18">
      <c r="B539" s="1020" t="str">
        <f>+B4</f>
        <v xml:space="preserve"> PRESUPUESTO DE EGRESOS 2015</v>
      </c>
      <c r="C539" s="1021"/>
      <c r="D539" s="1021"/>
      <c r="E539" s="1021"/>
      <c r="F539" s="1021"/>
      <c r="G539" s="1021"/>
      <c r="H539" s="1021"/>
      <c r="I539" s="1021"/>
      <c r="J539" s="1021"/>
      <c r="K539" s="1021"/>
      <c r="L539" s="1022"/>
    </row>
    <row r="540" spans="2:14" ht="18">
      <c r="B540" s="1020" t="s">
        <v>384</v>
      </c>
      <c r="C540" s="1021"/>
      <c r="D540" s="1021"/>
      <c r="E540" s="1021"/>
      <c r="F540" s="1021"/>
      <c r="G540" s="1021"/>
      <c r="H540" s="1021"/>
      <c r="I540" s="1021"/>
      <c r="J540" s="1021"/>
      <c r="K540" s="1021"/>
      <c r="L540" s="1022"/>
    </row>
    <row r="541" spans="2:14">
      <c r="B541" s="131"/>
      <c r="C541" s="132"/>
      <c r="E541" s="132" t="str">
        <f>+E511</f>
        <v>DIRECCION DE SEGURIDAD PUBLICA Y VIALIDAD Y TRANSPORTE</v>
      </c>
      <c r="F541" s="581"/>
      <c r="G541" s="581"/>
      <c r="H541" s="581"/>
      <c r="I541" s="581"/>
      <c r="J541" s="158"/>
      <c r="K541" s="158"/>
      <c r="L541" s="585"/>
    </row>
    <row r="542" spans="2:14">
      <c r="B542" s="133" t="s">
        <v>596</v>
      </c>
      <c r="C542" s="134"/>
      <c r="D542" s="135"/>
      <c r="E542" s="132" t="s">
        <v>358</v>
      </c>
      <c r="F542" s="581"/>
      <c r="G542" s="581"/>
      <c r="H542" s="581"/>
      <c r="I542" s="581"/>
      <c r="J542" s="581"/>
      <c r="K542" s="581"/>
      <c r="L542" s="585"/>
    </row>
    <row r="543" spans="2:14">
      <c r="B543" s="179"/>
      <c r="C543" s="148"/>
      <c r="D543" s="148"/>
      <c r="E543" s="148"/>
      <c r="F543" s="148"/>
      <c r="G543" s="148"/>
      <c r="H543" s="148"/>
      <c r="I543" s="148"/>
      <c r="J543" s="148"/>
      <c r="K543" s="148"/>
      <c r="L543" s="161"/>
    </row>
    <row r="544" spans="2:14">
      <c r="B544" s="1023"/>
      <c r="C544" s="1024"/>
      <c r="D544" s="1024"/>
      <c r="E544" s="1024"/>
      <c r="F544" s="1024"/>
      <c r="G544" s="1024"/>
      <c r="H544" s="1024"/>
      <c r="I544" s="1024"/>
      <c r="J544" s="1024"/>
      <c r="K544" s="1024"/>
      <c r="L544" s="1025"/>
    </row>
    <row r="545" spans="2:15">
      <c r="B545" s="577" t="s">
        <v>386</v>
      </c>
      <c r="C545" s="578"/>
      <c r="D545" s="578" t="s">
        <v>387</v>
      </c>
      <c r="E545" s="578" t="s">
        <v>388</v>
      </c>
      <c r="F545" s="578" t="s">
        <v>389</v>
      </c>
      <c r="G545" s="578" t="s">
        <v>390</v>
      </c>
      <c r="H545" s="578" t="s">
        <v>391</v>
      </c>
      <c r="I545" s="578" t="s">
        <v>392</v>
      </c>
      <c r="J545" s="578" t="str">
        <f>+J10</f>
        <v>Despensa</v>
      </c>
      <c r="K545" s="578" t="s">
        <v>394</v>
      </c>
      <c r="L545" s="579" t="s">
        <v>395</v>
      </c>
    </row>
    <row r="546" spans="2:15"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44"/>
    </row>
    <row r="547" spans="2:15">
      <c r="B547" s="141">
        <v>511101131</v>
      </c>
      <c r="C547" s="141">
        <v>1100</v>
      </c>
      <c r="D547" s="162">
        <v>1</v>
      </c>
      <c r="E547" s="144" t="s">
        <v>597</v>
      </c>
      <c r="F547" s="142" t="s">
        <v>396</v>
      </c>
      <c r="G547" s="146">
        <f>'[2]Comp Plantilla 2015'!G538</f>
        <v>2914.9162307865604</v>
      </c>
      <c r="H547" s="146">
        <f t="shared" ref="H547:H552" si="42">D547*G547</f>
        <v>2914.9162307865604</v>
      </c>
      <c r="I547" s="146">
        <f t="shared" ref="I547:I552" si="43">H547*45/7</f>
        <v>18738.747197913599</v>
      </c>
      <c r="J547" s="146">
        <f t="shared" ref="J547:J552" si="44">+H547/7*0.08*365</f>
        <v>12159.364848423937</v>
      </c>
      <c r="K547" s="146">
        <f t="shared" ref="K547:K552" si="45">G547/7*0.3*20</f>
        <v>2498.49962638848</v>
      </c>
      <c r="L547" s="146">
        <f t="shared" ref="L547:L552" si="46">H547/7*365</f>
        <v>151992.06060529922</v>
      </c>
    </row>
    <row r="548" spans="2:15">
      <c r="B548" s="141">
        <v>511101131</v>
      </c>
      <c r="C548" s="141">
        <v>1200</v>
      </c>
      <c r="D548" s="162">
        <v>6</v>
      </c>
      <c r="E548" s="144" t="s">
        <v>598</v>
      </c>
      <c r="F548" s="142" t="s">
        <v>396</v>
      </c>
      <c r="G548" s="146">
        <f>'[2]Comp Plantilla 2015'!G539</f>
        <v>1575.2619246873603</v>
      </c>
      <c r="H548" s="146">
        <f>D548*G548</f>
        <v>9451.5715481241623</v>
      </c>
      <c r="I548" s="146">
        <f t="shared" si="43"/>
        <v>60760.102809369615</v>
      </c>
      <c r="J548" s="146">
        <f t="shared" si="44"/>
        <v>39426.555600746506</v>
      </c>
      <c r="K548" s="146">
        <f>G548/7*0.3*20*6</f>
        <v>8101.3470412492816</v>
      </c>
      <c r="L548" s="146">
        <f t="shared" si="46"/>
        <v>492831.94500933128</v>
      </c>
    </row>
    <row r="549" spans="2:15">
      <c r="B549" s="141">
        <v>511101131</v>
      </c>
      <c r="C549" s="141">
        <v>1200</v>
      </c>
      <c r="D549" s="162">
        <v>1</v>
      </c>
      <c r="E549" s="144" t="s">
        <v>599</v>
      </c>
      <c r="F549" s="142" t="s">
        <v>396</v>
      </c>
      <c r="G549" s="146">
        <f>'[2]Comp Plantilla 2015'!G540</f>
        <v>1575.2619246873603</v>
      </c>
      <c r="H549" s="146">
        <f t="shared" si="42"/>
        <v>1575.2619246873603</v>
      </c>
      <c r="I549" s="146">
        <f t="shared" si="43"/>
        <v>10126.683801561603</v>
      </c>
      <c r="J549" s="146">
        <f t="shared" si="44"/>
        <v>6571.0926001244179</v>
      </c>
      <c r="K549" s="146">
        <f t="shared" si="45"/>
        <v>1350.2245068748803</v>
      </c>
      <c r="L549" s="146">
        <f t="shared" si="46"/>
        <v>82138.657501555223</v>
      </c>
    </row>
    <row r="550" spans="2:15">
      <c r="B550" s="141">
        <v>511101131</v>
      </c>
      <c r="C550" s="141">
        <v>1200</v>
      </c>
      <c r="D550" s="162">
        <v>1</v>
      </c>
      <c r="E550" s="144" t="s">
        <v>600</v>
      </c>
      <c r="F550" s="142" t="s">
        <v>396</v>
      </c>
      <c r="G550" s="146">
        <f>'[2]Comp Plantilla 2015'!G541</f>
        <v>1575.2619246873603</v>
      </c>
      <c r="H550" s="146">
        <f t="shared" si="42"/>
        <v>1575.2619246873603</v>
      </c>
      <c r="I550" s="146">
        <f t="shared" si="43"/>
        <v>10126.683801561603</v>
      </c>
      <c r="J550" s="146">
        <f t="shared" si="44"/>
        <v>6571.0926001244179</v>
      </c>
      <c r="K550" s="146">
        <f t="shared" si="45"/>
        <v>1350.2245068748803</v>
      </c>
      <c r="L550" s="146">
        <f t="shared" si="46"/>
        <v>82138.657501555223</v>
      </c>
    </row>
    <row r="551" spans="2:15">
      <c r="B551" s="141">
        <v>511101131</v>
      </c>
      <c r="C551" s="141">
        <v>1200</v>
      </c>
      <c r="D551" s="162">
        <v>1</v>
      </c>
      <c r="E551" s="144" t="s">
        <v>601</v>
      </c>
      <c r="F551" s="142" t="s">
        <v>396</v>
      </c>
      <c r="G551" s="146">
        <f>'[2]Comp Plantilla 2015'!G542</f>
        <v>1575.2619246873603</v>
      </c>
      <c r="H551" s="146">
        <f t="shared" si="42"/>
        <v>1575.2619246873603</v>
      </c>
      <c r="I551" s="146">
        <f t="shared" si="43"/>
        <v>10126.683801561603</v>
      </c>
      <c r="J551" s="146">
        <f t="shared" si="44"/>
        <v>6571.0926001244179</v>
      </c>
      <c r="K551" s="146">
        <f t="shared" si="45"/>
        <v>1350.2245068748803</v>
      </c>
      <c r="L551" s="146">
        <f t="shared" si="46"/>
        <v>82138.657501555223</v>
      </c>
    </row>
    <row r="552" spans="2:15">
      <c r="B552" s="141">
        <v>511101131</v>
      </c>
      <c r="C552" s="141">
        <v>1200</v>
      </c>
      <c r="D552" s="162">
        <v>1</v>
      </c>
      <c r="E552" s="144" t="s">
        <v>602</v>
      </c>
      <c r="F552" s="142" t="s">
        <v>396</v>
      </c>
      <c r="G552" s="146">
        <f>'[2]Comp Plantilla 2015'!G543</f>
        <v>1575.2619246873603</v>
      </c>
      <c r="H552" s="146">
        <f t="shared" si="42"/>
        <v>1575.2619246873603</v>
      </c>
      <c r="I552" s="146">
        <f t="shared" si="43"/>
        <v>10126.683801561603</v>
      </c>
      <c r="J552" s="146">
        <f t="shared" si="44"/>
        <v>6571.0926001244179</v>
      </c>
      <c r="K552" s="146">
        <f t="shared" si="45"/>
        <v>1350.2245068748803</v>
      </c>
      <c r="L552" s="146">
        <f t="shared" si="46"/>
        <v>82138.657501555223</v>
      </c>
    </row>
    <row r="553" spans="2:15">
      <c r="B553" s="144"/>
      <c r="C553" s="144"/>
      <c r="D553" s="144"/>
      <c r="E553" s="144"/>
      <c r="F553" s="144"/>
      <c r="G553" s="144"/>
      <c r="H553" s="144"/>
      <c r="I553" s="144"/>
      <c r="J553" s="169"/>
      <c r="K553" s="169"/>
      <c r="L553" s="144"/>
    </row>
    <row r="554" spans="2:15">
      <c r="B554" s="144"/>
      <c r="C554" s="144"/>
      <c r="D554" s="142">
        <f>SUM(D547:D553)</f>
        <v>11</v>
      </c>
      <c r="E554" s="144" t="s">
        <v>397</v>
      </c>
      <c r="F554" s="144"/>
      <c r="G554" s="144"/>
      <c r="H554" s="144"/>
      <c r="I554" s="144"/>
      <c r="J554" s="144"/>
      <c r="K554" s="144"/>
      <c r="L554" s="144"/>
    </row>
    <row r="555" spans="2:15"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N555" s="148"/>
      <c r="O555" s="148"/>
    </row>
    <row r="556" spans="2:15">
      <c r="B556" s="152"/>
      <c r="C556" s="153"/>
      <c r="D556" s="153"/>
      <c r="E556" s="153"/>
      <c r="F556" s="157" t="s">
        <v>398</v>
      </c>
      <c r="G556" s="157"/>
      <c r="H556" s="155">
        <f>SUM(H547:H555)</f>
        <v>18667.535477660167</v>
      </c>
      <c r="I556" s="155">
        <f>SUM(I547:I555)</f>
        <v>120005.58521352964</v>
      </c>
      <c r="J556" s="155">
        <f>SUM(J547:J555)</f>
        <v>77870.290849668119</v>
      </c>
      <c r="K556" s="155">
        <f>SUM(K547:K555)</f>
        <v>16000.74469513728</v>
      </c>
      <c r="L556" s="155">
        <f>SUM(L547:L555)</f>
        <v>973378.63562085154</v>
      </c>
      <c r="N556" s="160"/>
      <c r="O556" s="148"/>
    </row>
    <row r="557" spans="2:15">
      <c r="N557" s="148"/>
      <c r="O557" s="148"/>
    </row>
    <row r="558" spans="2:15" ht="20.25">
      <c r="B558" s="1026" t="s">
        <v>382</v>
      </c>
      <c r="C558" s="1027"/>
      <c r="D558" s="1027"/>
      <c r="E558" s="1027"/>
      <c r="F558" s="1027"/>
      <c r="G558" s="1027"/>
      <c r="H558" s="1027"/>
      <c r="I558" s="1027"/>
      <c r="J558" s="1027"/>
      <c r="K558" s="1027"/>
      <c r="L558" s="1028"/>
      <c r="N558" s="149"/>
      <c r="O558" s="148"/>
    </row>
    <row r="559" spans="2:15" ht="18">
      <c r="B559" s="1020" t="str">
        <f>+B4</f>
        <v xml:space="preserve"> PRESUPUESTO DE EGRESOS 2015</v>
      </c>
      <c r="C559" s="1021"/>
      <c r="D559" s="1021"/>
      <c r="E559" s="1021"/>
      <c r="F559" s="1021"/>
      <c r="G559" s="1021"/>
      <c r="H559" s="1021"/>
      <c r="I559" s="1021"/>
      <c r="J559" s="1021"/>
      <c r="K559" s="1021"/>
      <c r="L559" s="1022"/>
      <c r="N559" s="148"/>
      <c r="O559" s="148"/>
    </row>
    <row r="560" spans="2:15" ht="18">
      <c r="B560" s="1020" t="s">
        <v>384</v>
      </c>
      <c r="C560" s="1021"/>
      <c r="D560" s="1021"/>
      <c r="E560" s="1021"/>
      <c r="F560" s="1021"/>
      <c r="G560" s="1021"/>
      <c r="H560" s="1021"/>
      <c r="I560" s="1021"/>
      <c r="J560" s="1021"/>
      <c r="K560" s="1021"/>
      <c r="L560" s="1022"/>
      <c r="N560" s="149"/>
      <c r="O560" s="148"/>
    </row>
    <row r="561" spans="2:15">
      <c r="B561" s="131"/>
      <c r="C561" s="132"/>
      <c r="E561" s="132" t="s">
        <v>1699</v>
      </c>
      <c r="F561" s="581"/>
      <c r="G561" s="581"/>
      <c r="H561" s="581"/>
      <c r="I561" s="581"/>
      <c r="J561" s="581"/>
      <c r="K561" s="581"/>
      <c r="L561" s="585"/>
    </row>
    <row r="562" spans="2:15">
      <c r="B562" s="133" t="s">
        <v>564</v>
      </c>
      <c r="C562" s="134"/>
      <c r="D562" s="135"/>
      <c r="E562" s="132" t="s">
        <v>1717</v>
      </c>
      <c r="F562" s="581"/>
      <c r="G562" s="581"/>
      <c r="H562" s="581"/>
      <c r="I562" s="581"/>
      <c r="J562" s="581"/>
      <c r="K562" s="581"/>
      <c r="L562" s="585"/>
    </row>
    <row r="563" spans="2:15">
      <c r="B563" s="137"/>
      <c r="C563" s="138"/>
      <c r="D563" s="138"/>
      <c r="E563" s="580"/>
      <c r="F563" s="580"/>
      <c r="G563" s="580"/>
      <c r="H563" s="580"/>
      <c r="I563" s="580"/>
      <c r="J563" s="580"/>
      <c r="K563" s="580"/>
      <c r="L563" s="140"/>
    </row>
    <row r="564" spans="2:15">
      <c r="B564" s="1023"/>
      <c r="C564" s="1024"/>
      <c r="D564" s="1024"/>
      <c r="E564" s="1024"/>
      <c r="F564" s="1024"/>
      <c r="G564" s="1024"/>
      <c r="H564" s="1024"/>
      <c r="I564" s="1024"/>
      <c r="J564" s="1024"/>
      <c r="K564" s="1024"/>
      <c r="L564" s="1025"/>
    </row>
    <row r="565" spans="2:15">
      <c r="B565" s="577" t="s">
        <v>386</v>
      </c>
      <c r="C565" s="578"/>
      <c r="D565" s="578" t="s">
        <v>387</v>
      </c>
      <c r="E565" s="578" t="s">
        <v>388</v>
      </c>
      <c r="F565" s="578" t="s">
        <v>389</v>
      </c>
      <c r="G565" s="578" t="s">
        <v>390</v>
      </c>
      <c r="H565" s="578" t="s">
        <v>391</v>
      </c>
      <c r="I565" s="578" t="s">
        <v>392</v>
      </c>
      <c r="J565" s="578" t="str">
        <f>+J10</f>
        <v>Despensa</v>
      </c>
      <c r="K565" s="578" t="s">
        <v>394</v>
      </c>
      <c r="L565" s="579" t="s">
        <v>395</v>
      </c>
    </row>
    <row r="566" spans="2:15"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44"/>
    </row>
    <row r="567" spans="2:15">
      <c r="B567" s="141">
        <v>511101131</v>
      </c>
      <c r="C567" s="141">
        <v>1100</v>
      </c>
      <c r="D567" s="142">
        <v>1</v>
      </c>
      <c r="E567" s="1014" t="s">
        <v>1723</v>
      </c>
      <c r="F567" s="142" t="s">
        <v>396</v>
      </c>
      <c r="G567" s="146">
        <f>'[2]Comp Plantilla 2015'!G556</f>
        <v>2788.7515801600007</v>
      </c>
      <c r="H567" s="146">
        <f>D567*G567</f>
        <v>2788.7515801600007</v>
      </c>
      <c r="I567" s="146">
        <f>H567*45/7</f>
        <v>17927.688729600002</v>
      </c>
      <c r="J567" s="146">
        <f>+H567/7*0.08*365</f>
        <v>11633.078020096003</v>
      </c>
      <c r="K567" s="146">
        <f>G567/7*0.3*20</f>
        <v>2390.3584972800008</v>
      </c>
      <c r="L567" s="146">
        <f>H567/7*365</f>
        <v>145413.47525120006</v>
      </c>
      <c r="O567" s="180"/>
    </row>
    <row r="568" spans="2:15">
      <c r="B568" s="141">
        <v>511101131</v>
      </c>
      <c r="C568" s="141">
        <v>1200</v>
      </c>
      <c r="D568" s="142">
        <v>3</v>
      </c>
      <c r="E568" s="144" t="s">
        <v>604</v>
      </c>
      <c r="F568" s="142" t="s">
        <v>396</v>
      </c>
      <c r="G568" s="146">
        <f>'[2]Comp Plantilla 2015'!G557</f>
        <v>1654.0225228800002</v>
      </c>
      <c r="H568" s="146">
        <f>D568*G568</f>
        <v>4962.0675686400009</v>
      </c>
      <c r="I568" s="146">
        <f>H568*45/7</f>
        <v>31899.005798400005</v>
      </c>
      <c r="J568" s="146">
        <v>18582.150000000001</v>
      </c>
      <c r="K568" s="146">
        <f>G568/7*0.3*20*3</f>
        <v>4253.200773120001</v>
      </c>
      <c r="L568" s="146">
        <f>H568/7*365</f>
        <v>258736.38036480005</v>
      </c>
      <c r="O568" s="180"/>
    </row>
    <row r="569" spans="2:15">
      <c r="B569" s="141">
        <v>511101131</v>
      </c>
      <c r="C569" s="141">
        <v>1200</v>
      </c>
      <c r="D569" s="142">
        <v>3</v>
      </c>
      <c r="E569" s="144" t="s">
        <v>605</v>
      </c>
      <c r="F569" s="142" t="s">
        <v>396</v>
      </c>
      <c r="G569" s="146">
        <f>'[2]Comp Plantilla 2015'!G558</f>
        <v>1654.0225228800002</v>
      </c>
      <c r="H569" s="146">
        <f>D569*G569</f>
        <v>4962.0675686400009</v>
      </c>
      <c r="I569" s="146">
        <f>H569*45/7</f>
        <v>31899.005798400005</v>
      </c>
      <c r="J569" s="146">
        <v>18582.150000000001</v>
      </c>
      <c r="K569" s="146">
        <f>G569/7*0.3*20*3</f>
        <v>4253.200773120001</v>
      </c>
      <c r="L569" s="146">
        <f>H569/7*365</f>
        <v>258736.38036480005</v>
      </c>
      <c r="O569" s="181"/>
    </row>
    <row r="570" spans="2:15">
      <c r="B570" s="144"/>
      <c r="C570" s="144"/>
      <c r="D570" s="144"/>
      <c r="E570" s="144"/>
      <c r="F570" s="144"/>
      <c r="G570" s="144"/>
      <c r="H570" s="144"/>
      <c r="I570" s="144"/>
      <c r="J570" s="169"/>
      <c r="K570" s="169"/>
      <c r="L570" s="144"/>
    </row>
    <row r="571" spans="2:15">
      <c r="B571" s="144"/>
      <c r="C571" s="144"/>
      <c r="D571" s="142">
        <f>SUM(D567:D570)</f>
        <v>7</v>
      </c>
      <c r="E571" s="144" t="s">
        <v>397</v>
      </c>
      <c r="F571" s="144"/>
      <c r="G571" s="144"/>
      <c r="H571" s="144"/>
      <c r="I571" s="144"/>
      <c r="J571" s="144"/>
      <c r="K571" s="144"/>
      <c r="L571" s="144"/>
    </row>
    <row r="572" spans="2:15"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</row>
    <row r="573" spans="2:15">
      <c r="B573" s="152"/>
      <c r="C573" s="153"/>
      <c r="D573" s="153"/>
      <c r="E573" s="153"/>
      <c r="F573" s="157" t="s">
        <v>398</v>
      </c>
      <c r="G573" s="157"/>
      <c r="H573" s="155">
        <f>SUM(H567:H572)</f>
        <v>12712.886717440002</v>
      </c>
      <c r="I573" s="155">
        <f>SUM(I567:I572)</f>
        <v>81725.700326400009</v>
      </c>
      <c r="J573" s="155">
        <f>SUM(J567:J572)</f>
        <v>48797.378020096003</v>
      </c>
      <c r="K573" s="155">
        <f>SUM(K567:K572)</f>
        <v>10896.760043520004</v>
      </c>
      <c r="L573" s="155">
        <f>SUM(L567:L572)</f>
        <v>662886.23598080012</v>
      </c>
    </row>
    <row r="575" spans="2:15" ht="20.25" hidden="1">
      <c r="B575" s="1026" t="s">
        <v>382</v>
      </c>
      <c r="C575" s="1027"/>
      <c r="D575" s="1027"/>
      <c r="E575" s="1027"/>
      <c r="F575" s="1027"/>
      <c r="G575" s="1027"/>
      <c r="H575" s="1027"/>
      <c r="I575" s="1027"/>
      <c r="J575" s="1027"/>
      <c r="K575" s="1027"/>
      <c r="L575" s="1028"/>
    </row>
    <row r="576" spans="2:15" ht="18" hidden="1">
      <c r="B576" s="1020" t="str">
        <f>+B4</f>
        <v xml:space="preserve"> PRESUPUESTO DE EGRESOS 2015</v>
      </c>
      <c r="C576" s="1021"/>
      <c r="D576" s="1021"/>
      <c r="E576" s="1021"/>
      <c r="F576" s="1021"/>
      <c r="G576" s="1021"/>
      <c r="H576" s="1021"/>
      <c r="I576" s="1021"/>
      <c r="J576" s="1021"/>
      <c r="K576" s="1021"/>
      <c r="L576" s="1022"/>
    </row>
    <row r="577" spans="2:16" ht="18" hidden="1">
      <c r="B577" s="1020"/>
      <c r="C577" s="1021"/>
      <c r="D577" s="1021"/>
      <c r="E577" s="1021"/>
      <c r="F577" s="1021"/>
      <c r="G577" s="1021"/>
      <c r="H577" s="1021"/>
      <c r="I577" s="1021"/>
      <c r="J577" s="1021"/>
      <c r="K577" s="1021"/>
      <c r="L577" s="1022"/>
    </row>
    <row r="578" spans="2:16" hidden="1">
      <c r="B578" s="131"/>
      <c r="C578" s="132"/>
      <c r="E578" s="132" t="s">
        <v>606</v>
      </c>
      <c r="F578" s="581"/>
      <c r="G578" s="581"/>
      <c r="H578" s="581"/>
      <c r="I578" s="581"/>
      <c r="J578" s="581"/>
      <c r="K578" s="581"/>
      <c r="L578" s="585"/>
    </row>
    <row r="579" spans="2:16" hidden="1">
      <c r="B579" s="133" t="s">
        <v>399</v>
      </c>
      <c r="C579" s="134"/>
      <c r="D579" s="135" t="s">
        <v>607</v>
      </c>
      <c r="E579" s="132" t="s">
        <v>608</v>
      </c>
      <c r="F579" s="581"/>
      <c r="G579" s="581"/>
      <c r="H579" s="581"/>
      <c r="I579" s="581"/>
      <c r="J579" s="581"/>
      <c r="K579" s="581"/>
      <c r="L579" s="585"/>
    </row>
    <row r="580" spans="2:16" hidden="1">
      <c r="B580" s="137"/>
      <c r="C580" s="138"/>
      <c r="D580" s="138"/>
      <c r="E580" s="580"/>
      <c r="F580" s="580"/>
      <c r="G580" s="580"/>
      <c r="H580" s="580"/>
      <c r="I580" s="580"/>
      <c r="J580" s="580"/>
      <c r="K580" s="580"/>
      <c r="L580" s="140"/>
    </row>
    <row r="581" spans="2:16" hidden="1">
      <c r="B581" s="1023"/>
      <c r="C581" s="1024"/>
      <c r="D581" s="1024"/>
      <c r="E581" s="1024"/>
      <c r="F581" s="1024"/>
      <c r="G581" s="1024"/>
      <c r="H581" s="1024"/>
      <c r="I581" s="1024"/>
      <c r="J581" s="1024"/>
      <c r="K581" s="1024"/>
      <c r="L581" s="1025"/>
    </row>
    <row r="582" spans="2:16" hidden="1">
      <c r="B582" s="179"/>
      <c r="C582" s="148"/>
      <c r="D582" s="148"/>
      <c r="E582" s="148"/>
      <c r="F582" s="148"/>
      <c r="G582" s="148"/>
      <c r="H582" s="148"/>
      <c r="I582" s="182"/>
      <c r="J582" s="182"/>
      <c r="K582" s="182"/>
      <c r="L582" s="161"/>
    </row>
    <row r="583" spans="2:16" hidden="1">
      <c r="B583" s="577" t="s">
        <v>386</v>
      </c>
      <c r="C583" s="578"/>
      <c r="D583" s="578" t="s">
        <v>387</v>
      </c>
      <c r="E583" s="578" t="s">
        <v>388</v>
      </c>
      <c r="F583" s="578" t="s">
        <v>389</v>
      </c>
      <c r="G583" s="578" t="s">
        <v>390</v>
      </c>
      <c r="H583" s="578" t="s">
        <v>391</v>
      </c>
      <c r="I583" s="578" t="s">
        <v>609</v>
      </c>
      <c r="J583" s="578" t="str">
        <f>+J10</f>
        <v>Despensa</v>
      </c>
      <c r="K583" s="578" t="s">
        <v>610</v>
      </c>
      <c r="L583" s="579" t="s">
        <v>395</v>
      </c>
    </row>
    <row r="584" spans="2:16" hidden="1">
      <c r="B584" s="583"/>
      <c r="C584" s="583"/>
      <c r="D584" s="183"/>
      <c r="E584" s="581"/>
      <c r="F584" s="183"/>
      <c r="G584" s="183"/>
      <c r="H584" s="183"/>
      <c r="I584" s="183"/>
      <c r="J584" s="183"/>
      <c r="K584" s="183"/>
      <c r="L584" s="183"/>
    </row>
    <row r="585" spans="2:16" hidden="1">
      <c r="B585" s="141">
        <v>511101131</v>
      </c>
      <c r="C585" s="184"/>
      <c r="D585" s="142">
        <v>1</v>
      </c>
      <c r="E585" s="161" t="s">
        <v>611</v>
      </c>
      <c r="F585" s="142" t="s">
        <v>396</v>
      </c>
      <c r="G585" s="146" t="e">
        <f>+'[3]Comp Plantilla 2013'!#REF!</f>
        <v>#REF!</v>
      </c>
      <c r="H585" s="146" t="e">
        <f t="shared" ref="H585:H590" si="47">D585*G585</f>
        <v>#REF!</v>
      </c>
      <c r="I585" s="146">
        <v>0</v>
      </c>
      <c r="J585" s="146"/>
      <c r="K585" s="146"/>
      <c r="L585" s="146" t="e">
        <f t="shared" ref="L585:L590" si="48">H585*24</f>
        <v>#REF!</v>
      </c>
    </row>
    <row r="586" spans="2:16" hidden="1">
      <c r="B586" s="141">
        <v>511101131</v>
      </c>
      <c r="C586" s="184"/>
      <c r="D586" s="142">
        <v>1</v>
      </c>
      <c r="E586" s="161" t="s">
        <v>612</v>
      </c>
      <c r="F586" s="142" t="s">
        <v>396</v>
      </c>
      <c r="G586" s="146" t="e">
        <f>+'[3]Comp Plantilla 2013'!#REF!</f>
        <v>#REF!</v>
      </c>
      <c r="H586" s="146" t="e">
        <f t="shared" si="47"/>
        <v>#REF!</v>
      </c>
      <c r="I586" s="146">
        <v>0</v>
      </c>
      <c r="J586" s="146"/>
      <c r="K586" s="146"/>
      <c r="L586" s="146" t="e">
        <f t="shared" si="48"/>
        <v>#REF!</v>
      </c>
    </row>
    <row r="587" spans="2:16" hidden="1">
      <c r="B587" s="141">
        <v>511101131</v>
      </c>
      <c r="C587" s="184"/>
      <c r="D587" s="142">
        <v>1</v>
      </c>
      <c r="E587" s="161" t="s">
        <v>613</v>
      </c>
      <c r="F587" s="142" t="s">
        <v>396</v>
      </c>
      <c r="G587" s="146" t="e">
        <f>+'[3]Comp Plantilla 2013'!#REF!</f>
        <v>#REF!</v>
      </c>
      <c r="H587" s="146" t="e">
        <f t="shared" si="47"/>
        <v>#REF!</v>
      </c>
      <c r="I587" s="146">
        <v>0</v>
      </c>
      <c r="J587" s="146"/>
      <c r="K587" s="146"/>
      <c r="L587" s="146" t="e">
        <f t="shared" si="48"/>
        <v>#REF!</v>
      </c>
    </row>
    <row r="588" spans="2:16" hidden="1">
      <c r="B588" s="141">
        <v>511101131</v>
      </c>
      <c r="C588" s="184"/>
      <c r="D588" s="142">
        <v>2</v>
      </c>
      <c r="E588" s="161" t="s">
        <v>614</v>
      </c>
      <c r="F588" s="142" t="s">
        <v>396</v>
      </c>
      <c r="G588" s="146" t="e">
        <f>+'[3]Comp Plantilla 2013'!#REF!</f>
        <v>#REF!</v>
      </c>
      <c r="H588" s="146" t="e">
        <f t="shared" si="47"/>
        <v>#REF!</v>
      </c>
      <c r="I588" s="146">
        <v>0</v>
      </c>
      <c r="J588" s="146"/>
      <c r="K588" s="146"/>
      <c r="L588" s="146" t="e">
        <f t="shared" si="48"/>
        <v>#REF!</v>
      </c>
      <c r="N588" s="185"/>
      <c r="O588" s="186"/>
      <c r="P588" s="148"/>
    </row>
    <row r="589" spans="2:16" hidden="1">
      <c r="B589" s="141">
        <v>511101131</v>
      </c>
      <c r="C589" s="184"/>
      <c r="D589" s="142">
        <v>1</v>
      </c>
      <c r="E589" s="161" t="s">
        <v>615</v>
      </c>
      <c r="F589" s="142" t="s">
        <v>396</v>
      </c>
      <c r="G589" s="146" t="e">
        <f>+'[3]Comp Plantilla 2013'!#REF!</f>
        <v>#REF!</v>
      </c>
      <c r="H589" s="146" t="e">
        <f t="shared" si="47"/>
        <v>#REF!</v>
      </c>
      <c r="I589" s="146">
        <v>0</v>
      </c>
      <c r="J589" s="146"/>
      <c r="K589" s="146"/>
      <c r="L589" s="146" t="e">
        <f t="shared" si="48"/>
        <v>#REF!</v>
      </c>
      <c r="N589" s="185"/>
      <c r="O589" s="186"/>
      <c r="P589" s="148"/>
    </row>
    <row r="590" spans="2:16" hidden="1">
      <c r="B590" s="141">
        <v>511101131</v>
      </c>
      <c r="C590" s="187"/>
      <c r="D590" s="142">
        <v>1</v>
      </c>
      <c r="E590" s="161" t="s">
        <v>616</v>
      </c>
      <c r="F590" s="142" t="s">
        <v>396</v>
      </c>
      <c r="G590" s="146" t="e">
        <f>+'[3]Comp Plantilla 2013'!#REF!</f>
        <v>#REF!</v>
      </c>
      <c r="H590" s="146" t="e">
        <f t="shared" si="47"/>
        <v>#REF!</v>
      </c>
      <c r="I590" s="144"/>
      <c r="J590" s="144"/>
      <c r="K590" s="144"/>
      <c r="L590" s="146" t="e">
        <f t="shared" si="48"/>
        <v>#REF!</v>
      </c>
      <c r="N590" s="185"/>
      <c r="O590" s="186"/>
      <c r="P590" s="148"/>
    </row>
    <row r="591" spans="2:16" hidden="1">
      <c r="B591" s="144"/>
      <c r="C591" s="179"/>
      <c r="D591" s="142">
        <f>SUM(D585:D590)</f>
        <v>7</v>
      </c>
      <c r="E591" s="144" t="s">
        <v>397</v>
      </c>
      <c r="F591" s="144"/>
      <c r="G591" s="146"/>
      <c r="H591" s="144"/>
      <c r="I591" s="144"/>
      <c r="J591" s="144"/>
      <c r="K591" s="144"/>
      <c r="L591" s="144"/>
      <c r="N591" s="185"/>
      <c r="O591" s="186"/>
      <c r="P591" s="148"/>
    </row>
    <row r="592" spans="2:16" hidden="1">
      <c r="B592" s="150"/>
      <c r="C592" s="188"/>
      <c r="D592" s="150"/>
      <c r="E592" s="150"/>
      <c r="F592" s="150"/>
      <c r="G592" s="150"/>
      <c r="H592" s="150"/>
      <c r="I592" s="150"/>
      <c r="J592" s="150"/>
      <c r="K592" s="150"/>
      <c r="L592" s="150"/>
      <c r="N592" s="185"/>
      <c r="O592" s="186"/>
      <c r="P592" s="148"/>
    </row>
    <row r="593" spans="1:16" hidden="1">
      <c r="A593" s="127"/>
      <c r="B593" s="152"/>
      <c r="C593" s="153"/>
      <c r="D593" s="153"/>
      <c r="E593" s="153"/>
      <c r="F593" s="157" t="s">
        <v>398</v>
      </c>
      <c r="G593" s="157"/>
      <c r="H593" s="155" t="e">
        <f>SUM(H585:H592)</f>
        <v>#REF!</v>
      </c>
      <c r="I593" s="155">
        <f>SUM(I585:I592)</f>
        <v>0</v>
      </c>
      <c r="J593" s="155">
        <f>SUM(J585:J592)</f>
        <v>0</v>
      </c>
      <c r="K593" s="155"/>
      <c r="L593" s="155" t="e">
        <f>SUM(L585:L592)</f>
        <v>#REF!</v>
      </c>
      <c r="N593" s="185"/>
      <c r="O593" s="186"/>
      <c r="P593" s="148"/>
    </row>
    <row r="594" spans="1:16" ht="20.25">
      <c r="B594" s="1026" t="s">
        <v>382</v>
      </c>
      <c r="C594" s="1027"/>
      <c r="D594" s="1027"/>
      <c r="E594" s="1027"/>
      <c r="F594" s="1027"/>
      <c r="G594" s="1027"/>
      <c r="H594" s="1027"/>
      <c r="I594" s="1027"/>
      <c r="J594" s="1027"/>
      <c r="K594" s="1027"/>
      <c r="L594" s="1028"/>
      <c r="N594" s="149"/>
      <c r="O594" s="148"/>
    </row>
    <row r="595" spans="1:16" ht="18">
      <c r="B595" s="1020" t="s">
        <v>383</v>
      </c>
      <c r="C595" s="1021"/>
      <c r="D595" s="1021"/>
      <c r="E595" s="1021"/>
      <c r="F595" s="1021"/>
      <c r="G595" s="1021"/>
      <c r="H595" s="1021"/>
      <c r="I595" s="1021"/>
      <c r="J595" s="1021"/>
      <c r="K595" s="1021"/>
      <c r="L595" s="1021"/>
      <c r="N595" s="148"/>
      <c r="O595" s="148"/>
    </row>
    <row r="596" spans="1:16" ht="18">
      <c r="B596" s="1020" t="s">
        <v>384</v>
      </c>
      <c r="C596" s="1021"/>
      <c r="D596" s="1021"/>
      <c r="E596" s="1021"/>
      <c r="F596" s="1021"/>
      <c r="G596" s="1021"/>
      <c r="H596" s="1021"/>
      <c r="I596" s="1021"/>
      <c r="J596" s="1021"/>
      <c r="K596" s="1021"/>
      <c r="L596" s="1022"/>
      <c r="N596" s="149"/>
      <c r="O596" s="148"/>
    </row>
    <row r="597" spans="1:16">
      <c r="B597" s="131"/>
      <c r="C597" s="132"/>
      <c r="E597" s="132"/>
      <c r="F597" s="581"/>
      <c r="G597" s="581"/>
      <c r="H597" s="581"/>
      <c r="I597" s="581"/>
      <c r="J597" s="581"/>
      <c r="K597" s="581"/>
      <c r="L597" s="585"/>
    </row>
    <row r="598" spans="1:16">
      <c r="B598" s="133"/>
      <c r="C598" s="134"/>
      <c r="D598" s="135"/>
      <c r="E598" s="132" t="s">
        <v>617</v>
      </c>
      <c r="F598" s="581"/>
      <c r="G598" s="581"/>
      <c r="H598" s="581"/>
      <c r="I598" s="581"/>
      <c r="J598" s="581"/>
      <c r="K598" s="581"/>
      <c r="L598" s="585"/>
    </row>
    <row r="599" spans="1:16">
      <c r="B599" s="137"/>
      <c r="C599" s="138"/>
      <c r="D599" s="138"/>
      <c r="E599" s="580"/>
      <c r="F599" s="580"/>
      <c r="G599" s="580"/>
      <c r="H599" s="580"/>
      <c r="I599" s="580"/>
      <c r="J599" s="580"/>
      <c r="K599" s="580"/>
      <c r="L599" s="140"/>
    </row>
    <row r="600" spans="1:16">
      <c r="B600" s="1023"/>
      <c r="C600" s="1024"/>
      <c r="D600" s="1024"/>
      <c r="E600" s="1024"/>
      <c r="F600" s="1024"/>
      <c r="G600" s="1024"/>
      <c r="H600" s="1024"/>
      <c r="I600" s="1024"/>
      <c r="J600" s="1024"/>
      <c r="K600" s="1024"/>
      <c r="L600" s="1025"/>
    </row>
    <row r="601" spans="1:16">
      <c r="B601" s="577" t="s">
        <v>386</v>
      </c>
      <c r="C601" s="578"/>
      <c r="D601" s="578" t="s">
        <v>387</v>
      </c>
      <c r="E601" s="578" t="s">
        <v>388</v>
      </c>
      <c r="F601" s="578" t="s">
        <v>389</v>
      </c>
      <c r="G601" s="578" t="s">
        <v>390</v>
      </c>
      <c r="H601" s="578" t="s">
        <v>391</v>
      </c>
      <c r="I601" s="578" t="s">
        <v>392</v>
      </c>
      <c r="J601" s="578" t="s">
        <v>395</v>
      </c>
      <c r="K601" s="578" t="s">
        <v>618</v>
      </c>
      <c r="L601" s="579"/>
    </row>
    <row r="602" spans="1:16"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44"/>
    </row>
    <row r="603" spans="1:16">
      <c r="B603" s="141">
        <v>514504521</v>
      </c>
      <c r="C603" s="141">
        <v>1100</v>
      </c>
      <c r="D603" s="142">
        <v>2</v>
      </c>
      <c r="E603" s="144" t="s">
        <v>617</v>
      </c>
      <c r="F603" s="142" t="s">
        <v>396</v>
      </c>
      <c r="G603" s="146">
        <v>1142.96</v>
      </c>
      <c r="H603" s="146">
        <f>D603*G603</f>
        <v>2285.92</v>
      </c>
      <c r="I603" s="146">
        <f>H603*45/7</f>
        <v>14695.2</v>
      </c>
      <c r="J603" s="146">
        <f>H603/7*365</f>
        <v>119194.4</v>
      </c>
      <c r="K603" s="146">
        <f>J603+I603</f>
        <v>133889.60000000001</v>
      </c>
      <c r="L603" s="189"/>
      <c r="M603" s="149"/>
      <c r="N603" s="148"/>
      <c r="O603" s="149"/>
    </row>
    <row r="604" spans="1:16">
      <c r="B604" s="144"/>
      <c r="C604" s="144"/>
      <c r="D604" s="144"/>
      <c r="E604" s="144"/>
      <c r="F604" s="144"/>
      <c r="G604" s="144"/>
      <c r="H604" s="144"/>
      <c r="I604" s="144"/>
      <c r="J604" s="169"/>
      <c r="K604" s="169"/>
      <c r="L604" s="179"/>
      <c r="M604" s="149"/>
      <c r="N604" s="148"/>
      <c r="O604" s="148"/>
    </row>
    <row r="605" spans="1:16">
      <c r="B605" s="144"/>
      <c r="C605" s="144"/>
      <c r="D605" s="142">
        <f>SUM(D603:D604)</f>
        <v>2</v>
      </c>
      <c r="E605" s="144" t="s">
        <v>397</v>
      </c>
      <c r="F605" s="144"/>
      <c r="G605" s="144"/>
      <c r="H605" s="144"/>
      <c r="I605" s="144"/>
      <c r="J605" s="144"/>
      <c r="K605" s="144"/>
      <c r="L605" s="144"/>
    </row>
    <row r="606" spans="1:16"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</row>
    <row r="607" spans="1:16">
      <c r="B607" s="152"/>
      <c r="C607" s="153"/>
      <c r="D607" s="153"/>
      <c r="E607" s="153"/>
      <c r="F607" s="157" t="s">
        <v>398</v>
      </c>
      <c r="G607" s="157"/>
      <c r="H607" s="155">
        <f>SUM(H603:H606)</f>
        <v>2285.92</v>
      </c>
      <c r="I607" s="155">
        <f>SUM(I603:I606)</f>
        <v>14695.2</v>
      </c>
      <c r="J607" s="155">
        <f>SUM(J603:J606)</f>
        <v>119194.4</v>
      </c>
      <c r="K607" s="155">
        <f>SUM(K603:K606)</f>
        <v>133889.60000000001</v>
      </c>
      <c r="L607" s="155"/>
    </row>
    <row r="608" spans="1:16" ht="20.25">
      <c r="B608" s="1026" t="s">
        <v>382</v>
      </c>
      <c r="C608" s="1027"/>
      <c r="D608" s="1027"/>
      <c r="E608" s="1027"/>
      <c r="F608" s="1027"/>
      <c r="G608" s="1027"/>
      <c r="H608" s="1027"/>
      <c r="I608" s="1027"/>
      <c r="J608" s="1027"/>
      <c r="K608" s="1027"/>
      <c r="L608" s="1028"/>
    </row>
    <row r="609" spans="1:16" ht="18">
      <c r="B609" s="1020" t="s">
        <v>383</v>
      </c>
      <c r="C609" s="1021"/>
      <c r="D609" s="1021"/>
      <c r="E609" s="1021"/>
      <c r="F609" s="1021"/>
      <c r="G609" s="1021"/>
      <c r="H609" s="1021"/>
      <c r="I609" s="1021"/>
      <c r="J609" s="1021"/>
      <c r="K609" s="1021"/>
      <c r="L609" s="1021"/>
      <c r="N609" s="185"/>
      <c r="O609" s="186"/>
      <c r="P609" s="148"/>
    </row>
    <row r="610" spans="1:16" ht="18">
      <c r="B610" s="1020" t="s">
        <v>384</v>
      </c>
      <c r="C610" s="1021"/>
      <c r="D610" s="1021"/>
      <c r="E610" s="1021"/>
      <c r="F610" s="1021"/>
      <c r="G610" s="1021"/>
      <c r="H610" s="1021"/>
      <c r="I610" s="1021"/>
      <c r="J610" s="1021"/>
      <c r="K610" s="1021"/>
      <c r="L610" s="1022"/>
      <c r="N610" s="190"/>
      <c r="O610" s="186"/>
      <c r="P610" s="148"/>
    </row>
    <row r="611" spans="1:16" ht="12.75" customHeight="1">
      <c r="A611" s="127"/>
      <c r="B611" s="131"/>
      <c r="C611" s="132"/>
      <c r="E611" s="132"/>
      <c r="F611" s="581"/>
      <c r="G611" s="581"/>
      <c r="H611" s="581"/>
      <c r="I611" s="581"/>
      <c r="J611" s="581"/>
      <c r="K611" s="581"/>
      <c r="L611" s="585"/>
      <c r="N611" s="185"/>
      <c r="O611" s="186"/>
      <c r="P611" s="148"/>
    </row>
    <row r="612" spans="1:16" ht="12.75" customHeight="1">
      <c r="B612" s="133" t="s">
        <v>619</v>
      </c>
      <c r="C612" s="134"/>
      <c r="D612" s="135"/>
      <c r="E612" s="132" t="s">
        <v>620</v>
      </c>
      <c r="F612" s="581"/>
      <c r="G612" s="581"/>
      <c r="H612" s="581"/>
      <c r="I612" s="581"/>
      <c r="J612" s="581"/>
      <c r="K612" s="581"/>
      <c r="L612" s="585"/>
      <c r="N612" s="148"/>
      <c r="O612" s="148"/>
      <c r="P612" s="148"/>
    </row>
    <row r="613" spans="1:16" ht="12.75" customHeight="1">
      <c r="B613" s="137"/>
      <c r="C613" s="138"/>
      <c r="D613" s="138"/>
      <c r="E613" s="580"/>
      <c r="F613" s="580"/>
      <c r="G613" s="580"/>
      <c r="H613" s="580"/>
      <c r="I613" s="580"/>
      <c r="J613" s="580"/>
      <c r="K613" s="580"/>
      <c r="L613" s="140"/>
    </row>
    <row r="614" spans="1:16" ht="12.75" customHeight="1">
      <c r="B614" s="1023"/>
      <c r="C614" s="1024"/>
      <c r="D614" s="1024"/>
      <c r="E614" s="1024"/>
      <c r="F614" s="1024"/>
      <c r="G614" s="1024"/>
      <c r="H614" s="1024"/>
      <c r="I614" s="1024"/>
      <c r="J614" s="1024"/>
      <c r="K614" s="1024"/>
      <c r="L614" s="1025"/>
    </row>
    <row r="615" spans="1:16" ht="12.75" customHeight="1">
      <c r="B615" s="577" t="s">
        <v>386</v>
      </c>
      <c r="C615" s="578"/>
      <c r="D615" s="578" t="s">
        <v>387</v>
      </c>
      <c r="E615" s="578" t="s">
        <v>388</v>
      </c>
      <c r="F615" s="578" t="s">
        <v>389</v>
      </c>
      <c r="G615" s="578" t="s">
        <v>390</v>
      </c>
      <c r="H615" s="578" t="s">
        <v>391</v>
      </c>
      <c r="I615" s="578" t="s">
        <v>392</v>
      </c>
      <c r="J615" s="578" t="s">
        <v>393</v>
      </c>
      <c r="K615" s="578" t="s">
        <v>394</v>
      </c>
      <c r="L615" s="579" t="s">
        <v>395</v>
      </c>
    </row>
    <row r="616" spans="1:16" ht="12.75" customHeight="1"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44"/>
    </row>
    <row r="617" spans="1:16" ht="12.75" customHeight="1">
      <c r="B617" s="141">
        <v>511101131</v>
      </c>
      <c r="C617" s="141">
        <v>1100</v>
      </c>
      <c r="D617" s="142">
        <v>1</v>
      </c>
      <c r="E617" s="144" t="s">
        <v>603</v>
      </c>
      <c r="F617" s="142" t="s">
        <v>396</v>
      </c>
      <c r="G617" s="146">
        <f>'[2]Comp Plantilla 2015'!G571</f>
        <v>3530.8843999999999</v>
      </c>
      <c r="H617" s="146">
        <f>D617*G617</f>
        <v>3530.8843999999999</v>
      </c>
      <c r="I617" s="146">
        <f>H617*45/7</f>
        <v>22698.542571428574</v>
      </c>
      <c r="J617" s="146">
        <f>+H617/7*0.08*365</f>
        <v>14728.832068571428</v>
      </c>
      <c r="K617" s="146">
        <f>G617/7*0.3*20</f>
        <v>3026.4723428571424</v>
      </c>
      <c r="L617" s="146">
        <f>H617/7*365</f>
        <v>184110.40085714284</v>
      </c>
    </row>
    <row r="618" spans="1:16" ht="12.75" customHeight="1">
      <c r="B618" s="141">
        <v>511101131</v>
      </c>
      <c r="C618" s="141"/>
      <c r="D618" s="142">
        <v>1</v>
      </c>
      <c r="E618" s="161" t="s">
        <v>414</v>
      </c>
      <c r="F618" s="142" t="s">
        <v>396</v>
      </c>
      <c r="G618" s="146">
        <f>'[2]Comp Plantilla 2015'!G572</f>
        <v>1722.7</v>
      </c>
      <c r="H618" s="146">
        <f>D618*G618</f>
        <v>1722.7</v>
      </c>
      <c r="I618" s="146">
        <f>H618*45/7</f>
        <v>11074.5</v>
      </c>
      <c r="J618" s="146">
        <f>+H618/7*0.08*365</f>
        <v>7186.12</v>
      </c>
      <c r="K618" s="146">
        <f>G618/7*0.3*20</f>
        <v>1476.6</v>
      </c>
      <c r="L618" s="146">
        <f>H618/7*365</f>
        <v>89826.5</v>
      </c>
    </row>
    <row r="619" spans="1:16">
      <c r="B619" s="144"/>
      <c r="C619" s="144"/>
      <c r="D619" s="144"/>
      <c r="E619" s="144"/>
      <c r="F619" s="144"/>
      <c r="G619" s="144"/>
      <c r="H619" s="144"/>
      <c r="I619" s="144"/>
      <c r="J619" s="169"/>
      <c r="K619" s="169"/>
      <c r="L619" s="144"/>
    </row>
    <row r="620" spans="1:16">
      <c r="B620" s="144"/>
      <c r="C620" s="144"/>
      <c r="D620" s="142">
        <f>SUM(D617:D619)</f>
        <v>2</v>
      </c>
      <c r="E620" s="144" t="s">
        <v>397</v>
      </c>
      <c r="F620" s="144"/>
      <c r="G620" s="144"/>
      <c r="H620" s="144"/>
      <c r="I620" s="144"/>
      <c r="J620" s="144"/>
      <c r="K620" s="144"/>
      <c r="L620" s="144"/>
    </row>
    <row r="621" spans="1:16"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</row>
    <row r="622" spans="1:16">
      <c r="B622" s="152"/>
      <c r="C622" s="153"/>
      <c r="D622" s="153"/>
      <c r="E622" s="153"/>
      <c r="F622" s="157" t="s">
        <v>398</v>
      </c>
      <c r="G622" s="157"/>
      <c r="H622" s="155">
        <f>SUM(H617:H621)</f>
        <v>5253.5843999999997</v>
      </c>
      <c r="I622" s="155">
        <f>SUM(I617:I621)</f>
        <v>33773.042571428574</v>
      </c>
      <c r="J622" s="155">
        <f>SUM(J617:J621)</f>
        <v>21914.952068571427</v>
      </c>
      <c r="K622" s="155">
        <f>SUM(K617:K621)</f>
        <v>4503.0723428571418</v>
      </c>
      <c r="L622" s="155">
        <f>SUM(L617:L621)</f>
        <v>273936.90085714287</v>
      </c>
    </row>
    <row r="624" spans="1:16">
      <c r="L624" s="127"/>
    </row>
    <row r="625" spans="2:14">
      <c r="B625" s="191"/>
      <c r="C625" s="191"/>
      <c r="E625" s="192"/>
      <c r="H625" s="127"/>
      <c r="I625" s="127"/>
      <c r="J625" s="127"/>
      <c r="K625" s="127"/>
      <c r="L625" s="127"/>
      <c r="N625" s="127"/>
    </row>
    <row r="626" spans="2:14">
      <c r="B626" s="191"/>
      <c r="C626" s="191"/>
      <c r="E626" s="192"/>
      <c r="H626" s="127"/>
      <c r="I626" s="127"/>
      <c r="J626" s="193"/>
      <c r="K626" s="127"/>
      <c r="L626" s="127"/>
      <c r="N626" s="127"/>
    </row>
    <row r="627" spans="2:14">
      <c r="B627" s="191"/>
      <c r="C627" s="191"/>
      <c r="E627" s="192"/>
      <c r="H627" s="127"/>
      <c r="I627" s="127"/>
      <c r="J627" s="193"/>
      <c r="K627" s="127"/>
      <c r="L627" s="127"/>
      <c r="N627" s="127"/>
    </row>
    <row r="628" spans="2:14">
      <c r="B628" s="194"/>
      <c r="C628" s="194"/>
      <c r="E628" s="195"/>
      <c r="J628" s="193"/>
      <c r="K628" s="127"/>
      <c r="L628" s="127"/>
    </row>
    <row r="629" spans="2:14">
      <c r="H629" s="149"/>
      <c r="I629" s="149"/>
      <c r="J629" s="196"/>
      <c r="K629" s="149"/>
      <c r="L629" s="149"/>
    </row>
    <row r="630" spans="2:14">
      <c r="E630" s="192"/>
      <c r="H630" s="127"/>
      <c r="I630" s="127"/>
      <c r="J630" s="197"/>
      <c r="K630" s="127"/>
      <c r="L630" s="127"/>
    </row>
    <row r="631" spans="2:14">
      <c r="H631" s="127"/>
      <c r="I631" s="127"/>
      <c r="J631" s="193"/>
      <c r="K631" s="127"/>
      <c r="L631" s="127"/>
    </row>
    <row r="632" spans="2:14">
      <c r="H632" s="127"/>
      <c r="I632" s="127"/>
      <c r="J632" s="127"/>
      <c r="K632" s="127"/>
      <c r="L632" s="127"/>
    </row>
    <row r="633" spans="2:14">
      <c r="J633" s="198"/>
      <c r="K633" s="198"/>
    </row>
    <row r="634" spans="2:14">
      <c r="I634" s="127"/>
      <c r="J634" s="198"/>
      <c r="K634" s="127"/>
      <c r="L634" s="127"/>
    </row>
    <row r="635" spans="2:14">
      <c r="K635" s="199"/>
    </row>
    <row r="636" spans="2:14">
      <c r="L636" s="127"/>
    </row>
    <row r="637" spans="2:14">
      <c r="L637" s="127"/>
    </row>
    <row r="638" spans="2:14">
      <c r="L638" s="127"/>
    </row>
    <row r="639" spans="2:14">
      <c r="L639" s="127"/>
    </row>
  </sheetData>
  <mergeCells count="116">
    <mergeCell ref="B20:L20"/>
    <mergeCell ref="B24:L24"/>
    <mergeCell ref="B33:L33"/>
    <mergeCell ref="B34:L34"/>
    <mergeCell ref="B35:L35"/>
    <mergeCell ref="B39:L39"/>
    <mergeCell ref="B3:L3"/>
    <mergeCell ref="B4:L4"/>
    <mergeCell ref="B5:L5"/>
    <mergeCell ref="B9:L9"/>
    <mergeCell ref="B18:L18"/>
    <mergeCell ref="B19:L19"/>
    <mergeCell ref="B74:L74"/>
    <mergeCell ref="B78:L78"/>
    <mergeCell ref="B52:L52"/>
    <mergeCell ref="B53:L53"/>
    <mergeCell ref="B54:L54"/>
    <mergeCell ref="B58:L58"/>
    <mergeCell ref="B72:L72"/>
    <mergeCell ref="B73:L73"/>
    <mergeCell ref="B122:L122"/>
    <mergeCell ref="B126:L126"/>
    <mergeCell ref="B143:L143"/>
    <mergeCell ref="B144:L144"/>
    <mergeCell ref="B145:L145"/>
    <mergeCell ref="B149:L149"/>
    <mergeCell ref="B94:L94"/>
    <mergeCell ref="B95:L95"/>
    <mergeCell ref="B96:L96"/>
    <mergeCell ref="B100:L100"/>
    <mergeCell ref="B120:L120"/>
    <mergeCell ref="B121:L121"/>
    <mergeCell ref="B182:L182"/>
    <mergeCell ref="B186:L186"/>
    <mergeCell ref="B203:L203"/>
    <mergeCell ref="B204:L204"/>
    <mergeCell ref="B205:L205"/>
    <mergeCell ref="B209:L209"/>
    <mergeCell ref="B162:L162"/>
    <mergeCell ref="B163:L163"/>
    <mergeCell ref="B164:L164"/>
    <mergeCell ref="B168:L168"/>
    <mergeCell ref="B180:L180"/>
    <mergeCell ref="B181:L181"/>
    <mergeCell ref="B242:L242"/>
    <mergeCell ref="B246:L246"/>
    <mergeCell ref="B263:L263"/>
    <mergeCell ref="B264:L264"/>
    <mergeCell ref="B265:L265"/>
    <mergeCell ref="B269:L269"/>
    <mergeCell ref="B224:L224"/>
    <mergeCell ref="B225:L225"/>
    <mergeCell ref="B226:L226"/>
    <mergeCell ref="B230:L230"/>
    <mergeCell ref="B240:L240"/>
    <mergeCell ref="B241:L241"/>
    <mergeCell ref="B302:L302"/>
    <mergeCell ref="B306:L306"/>
    <mergeCell ref="B318:L318"/>
    <mergeCell ref="B319:L319"/>
    <mergeCell ref="B320:L320"/>
    <mergeCell ref="B324:L324"/>
    <mergeCell ref="B282:L282"/>
    <mergeCell ref="B283:L283"/>
    <mergeCell ref="B284:L284"/>
    <mergeCell ref="B288:L288"/>
    <mergeCell ref="B300:L300"/>
    <mergeCell ref="B301:L301"/>
    <mergeCell ref="B371:L371"/>
    <mergeCell ref="B375:L375"/>
    <mergeCell ref="B386:L386"/>
    <mergeCell ref="B387:L387"/>
    <mergeCell ref="B388:L388"/>
    <mergeCell ref="B392:L392"/>
    <mergeCell ref="B339:L339"/>
    <mergeCell ref="B340:L340"/>
    <mergeCell ref="B341:L341"/>
    <mergeCell ref="B345:L345"/>
    <mergeCell ref="B369:L369"/>
    <mergeCell ref="B370:L370"/>
    <mergeCell ref="B423:L423"/>
    <mergeCell ref="B427:L427"/>
    <mergeCell ref="B473:L473"/>
    <mergeCell ref="B474:L474"/>
    <mergeCell ref="B475:L475"/>
    <mergeCell ref="B479:L479"/>
    <mergeCell ref="B404:L404"/>
    <mergeCell ref="B405:L405"/>
    <mergeCell ref="B406:L406"/>
    <mergeCell ref="B410:L410"/>
    <mergeCell ref="B421:L421"/>
    <mergeCell ref="B422:L422"/>
    <mergeCell ref="B540:L540"/>
    <mergeCell ref="B544:L544"/>
    <mergeCell ref="B558:L558"/>
    <mergeCell ref="B559:L559"/>
    <mergeCell ref="B560:L560"/>
    <mergeCell ref="B564:L564"/>
    <mergeCell ref="B508:L508"/>
    <mergeCell ref="B509:L509"/>
    <mergeCell ref="B510:L510"/>
    <mergeCell ref="B514:L514"/>
    <mergeCell ref="B538:L538"/>
    <mergeCell ref="B539:L539"/>
    <mergeCell ref="B596:L596"/>
    <mergeCell ref="B600:L600"/>
    <mergeCell ref="B608:L608"/>
    <mergeCell ref="B609:L609"/>
    <mergeCell ref="B610:L610"/>
    <mergeCell ref="B614:L614"/>
    <mergeCell ref="B575:L575"/>
    <mergeCell ref="B576:L576"/>
    <mergeCell ref="B577:L577"/>
    <mergeCell ref="B581:L581"/>
    <mergeCell ref="B594:L594"/>
    <mergeCell ref="B595:L595"/>
  </mergeCells>
  <printOptions horizontalCentered="1"/>
  <pageMargins left="0.51181102362204722" right="0.55118110236220474" top="1.3779527559055118" bottom="0.23622047244094491" header="0.15748031496062992" footer="0"/>
  <pageSetup scale="65" orientation="portrait" horizontalDpi="300" verticalDpi="300" r:id="rId1"/>
  <headerFooter alignWithMargins="0">
    <oddHeader>&amp;L&amp;G&amp;R&amp;G</oddHeader>
  </headerFooter>
  <rowBreaks count="26" manualBreakCount="26">
    <brk id="17" min="1" max="11" man="1"/>
    <brk id="31" min="1" max="11" man="1"/>
    <brk id="48" min="1" max="11" man="1"/>
    <brk id="71" min="1" max="11" man="1"/>
    <brk id="93" min="1" max="11" man="1"/>
    <brk id="118" min="1" max="11" man="1"/>
    <brk id="141" min="1" max="11" man="1"/>
    <brk id="160" min="1" max="11" man="1"/>
    <brk id="178" min="1" max="11" man="1"/>
    <brk id="201" min="1" max="11" man="1"/>
    <brk id="222" min="1" max="11" man="1"/>
    <brk id="239" min="1" max="11" man="1"/>
    <brk id="280" min="1" max="11" man="1"/>
    <brk id="298" min="1" max="11" man="1"/>
    <brk id="316" min="1" max="11" man="1"/>
    <brk id="337" min="1" max="11" man="1"/>
    <brk id="366" min="1" max="11" man="1"/>
    <brk id="384" min="1" max="11" man="1"/>
    <brk id="402" min="1" max="11" man="1"/>
    <brk id="419" min="1" max="11" man="1"/>
    <brk id="471" min="1" max="11" man="1"/>
    <brk id="506" min="1" max="11" man="1"/>
    <brk id="537" min="1" max="11" man="1"/>
    <brk id="557" min="1" max="11" man="1"/>
    <brk id="574" min="1" max="11" man="1"/>
    <brk id="607" min="1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W574"/>
  <sheetViews>
    <sheetView view="pageBreakPreview" topLeftCell="C19" zoomScaleNormal="90" zoomScaleSheetLayoutView="100" workbookViewId="0">
      <selection activeCell="P10" sqref="P10"/>
    </sheetView>
  </sheetViews>
  <sheetFormatPr baseColWidth="10" defaultRowHeight="12.75"/>
  <cols>
    <col min="1" max="1" width="12" style="128" customWidth="1"/>
    <col min="2" max="2" width="41.85546875" style="128" customWidth="1"/>
    <col min="3" max="3" width="12.7109375" style="128" customWidth="1"/>
    <col min="4" max="4" width="9.140625" style="128" customWidth="1"/>
    <col min="5" max="5" width="7" style="128" bestFit="1" customWidth="1"/>
    <col min="6" max="6" width="10.7109375" style="128" customWidth="1"/>
    <col min="7" max="7" width="9.28515625" style="128" bestFit="1" customWidth="1"/>
    <col min="8" max="8" width="12.28515625" style="245" customWidth="1"/>
    <col min="9" max="9" width="15.28515625" style="245" customWidth="1"/>
    <col min="10" max="10" width="13.7109375" style="245" customWidth="1"/>
    <col min="11" max="11" width="9.7109375" style="128" customWidth="1"/>
    <col min="12" max="12" width="9.7109375" style="128" bestFit="1" customWidth="1"/>
    <col min="13" max="13" width="11.140625" style="246" bestFit="1" customWidth="1"/>
    <col min="14" max="14" width="11.140625" style="246" customWidth="1"/>
    <col min="15" max="17" width="11.42578125" style="128"/>
    <col min="18" max="18" width="13.85546875" style="128" bestFit="1" customWidth="1"/>
    <col min="19" max="256" width="11.42578125" style="128"/>
    <col min="257" max="257" width="12" style="128" customWidth="1"/>
    <col min="258" max="258" width="41.85546875" style="128" customWidth="1"/>
    <col min="259" max="259" width="12.7109375" style="128" customWidth="1"/>
    <col min="260" max="260" width="9.140625" style="128" customWidth="1"/>
    <col min="261" max="261" width="7" style="128" bestFit="1" customWidth="1"/>
    <col min="262" max="262" width="10.7109375" style="128" customWidth="1"/>
    <col min="263" max="263" width="9.28515625" style="128" bestFit="1" customWidth="1"/>
    <col min="264" max="264" width="12.28515625" style="128" customWidth="1"/>
    <col min="265" max="265" width="15.28515625" style="128" customWidth="1"/>
    <col min="266" max="266" width="13.7109375" style="128" customWidth="1"/>
    <col min="267" max="267" width="9.7109375" style="128" customWidth="1"/>
    <col min="268" max="268" width="9.7109375" style="128" bestFit="1" customWidth="1"/>
    <col min="269" max="269" width="11.140625" style="128" bestFit="1" customWidth="1"/>
    <col min="270" max="270" width="11.140625" style="128" customWidth="1"/>
    <col min="271" max="273" width="11.42578125" style="128"/>
    <col min="274" max="274" width="13.85546875" style="128" bestFit="1" customWidth="1"/>
    <col min="275" max="512" width="11.42578125" style="128"/>
    <col min="513" max="513" width="12" style="128" customWidth="1"/>
    <col min="514" max="514" width="41.85546875" style="128" customWidth="1"/>
    <col min="515" max="515" width="12.7109375" style="128" customWidth="1"/>
    <col min="516" max="516" width="9.140625" style="128" customWidth="1"/>
    <col min="517" max="517" width="7" style="128" bestFit="1" customWidth="1"/>
    <col min="518" max="518" width="10.7109375" style="128" customWidth="1"/>
    <col min="519" max="519" width="9.28515625" style="128" bestFit="1" customWidth="1"/>
    <col min="520" max="520" width="12.28515625" style="128" customWidth="1"/>
    <col min="521" max="521" width="15.28515625" style="128" customWidth="1"/>
    <col min="522" max="522" width="13.7109375" style="128" customWidth="1"/>
    <col min="523" max="523" width="9.7109375" style="128" customWidth="1"/>
    <col min="524" max="524" width="9.7109375" style="128" bestFit="1" customWidth="1"/>
    <col min="525" max="525" width="11.140625" style="128" bestFit="1" customWidth="1"/>
    <col min="526" max="526" width="11.140625" style="128" customWidth="1"/>
    <col min="527" max="529" width="11.42578125" style="128"/>
    <col min="530" max="530" width="13.85546875" style="128" bestFit="1" customWidth="1"/>
    <col min="531" max="768" width="11.42578125" style="128"/>
    <col min="769" max="769" width="12" style="128" customWidth="1"/>
    <col min="770" max="770" width="41.85546875" style="128" customWidth="1"/>
    <col min="771" max="771" width="12.7109375" style="128" customWidth="1"/>
    <col min="772" max="772" width="9.140625" style="128" customWidth="1"/>
    <col min="773" max="773" width="7" style="128" bestFit="1" customWidth="1"/>
    <col min="774" max="774" width="10.7109375" style="128" customWidth="1"/>
    <col min="775" max="775" width="9.28515625" style="128" bestFit="1" customWidth="1"/>
    <col min="776" max="776" width="12.28515625" style="128" customWidth="1"/>
    <col min="777" max="777" width="15.28515625" style="128" customWidth="1"/>
    <col min="778" max="778" width="13.7109375" style="128" customWidth="1"/>
    <col min="779" max="779" width="9.7109375" style="128" customWidth="1"/>
    <col min="780" max="780" width="9.7109375" style="128" bestFit="1" customWidth="1"/>
    <col min="781" max="781" width="11.140625" style="128" bestFit="1" customWidth="1"/>
    <col min="782" max="782" width="11.140625" style="128" customWidth="1"/>
    <col min="783" max="785" width="11.42578125" style="128"/>
    <col min="786" max="786" width="13.85546875" style="128" bestFit="1" customWidth="1"/>
    <col min="787" max="1024" width="11.42578125" style="128"/>
    <col min="1025" max="1025" width="12" style="128" customWidth="1"/>
    <col min="1026" max="1026" width="41.85546875" style="128" customWidth="1"/>
    <col min="1027" max="1027" width="12.7109375" style="128" customWidth="1"/>
    <col min="1028" max="1028" width="9.140625" style="128" customWidth="1"/>
    <col min="1029" max="1029" width="7" style="128" bestFit="1" customWidth="1"/>
    <col min="1030" max="1030" width="10.7109375" style="128" customWidth="1"/>
    <col min="1031" max="1031" width="9.28515625" style="128" bestFit="1" customWidth="1"/>
    <col min="1032" max="1032" width="12.28515625" style="128" customWidth="1"/>
    <col min="1033" max="1033" width="15.28515625" style="128" customWidth="1"/>
    <col min="1034" max="1034" width="13.7109375" style="128" customWidth="1"/>
    <col min="1035" max="1035" width="9.7109375" style="128" customWidth="1"/>
    <col min="1036" max="1036" width="9.7109375" style="128" bestFit="1" customWidth="1"/>
    <col min="1037" max="1037" width="11.140625" style="128" bestFit="1" customWidth="1"/>
    <col min="1038" max="1038" width="11.140625" style="128" customWidth="1"/>
    <col min="1039" max="1041" width="11.42578125" style="128"/>
    <col min="1042" max="1042" width="13.85546875" style="128" bestFit="1" customWidth="1"/>
    <col min="1043" max="1280" width="11.42578125" style="128"/>
    <col min="1281" max="1281" width="12" style="128" customWidth="1"/>
    <col min="1282" max="1282" width="41.85546875" style="128" customWidth="1"/>
    <col min="1283" max="1283" width="12.7109375" style="128" customWidth="1"/>
    <col min="1284" max="1284" width="9.140625" style="128" customWidth="1"/>
    <col min="1285" max="1285" width="7" style="128" bestFit="1" customWidth="1"/>
    <col min="1286" max="1286" width="10.7109375" style="128" customWidth="1"/>
    <col min="1287" max="1287" width="9.28515625" style="128" bestFit="1" customWidth="1"/>
    <col min="1288" max="1288" width="12.28515625" style="128" customWidth="1"/>
    <col min="1289" max="1289" width="15.28515625" style="128" customWidth="1"/>
    <col min="1290" max="1290" width="13.7109375" style="128" customWidth="1"/>
    <col min="1291" max="1291" width="9.7109375" style="128" customWidth="1"/>
    <col min="1292" max="1292" width="9.7109375" style="128" bestFit="1" customWidth="1"/>
    <col min="1293" max="1293" width="11.140625" style="128" bestFit="1" customWidth="1"/>
    <col min="1294" max="1294" width="11.140625" style="128" customWidth="1"/>
    <col min="1295" max="1297" width="11.42578125" style="128"/>
    <col min="1298" max="1298" width="13.85546875" style="128" bestFit="1" customWidth="1"/>
    <col min="1299" max="1536" width="11.42578125" style="128"/>
    <col min="1537" max="1537" width="12" style="128" customWidth="1"/>
    <col min="1538" max="1538" width="41.85546875" style="128" customWidth="1"/>
    <col min="1539" max="1539" width="12.7109375" style="128" customWidth="1"/>
    <col min="1540" max="1540" width="9.140625" style="128" customWidth="1"/>
    <col min="1541" max="1541" width="7" style="128" bestFit="1" customWidth="1"/>
    <col min="1542" max="1542" width="10.7109375" style="128" customWidth="1"/>
    <col min="1543" max="1543" width="9.28515625" style="128" bestFit="1" customWidth="1"/>
    <col min="1544" max="1544" width="12.28515625" style="128" customWidth="1"/>
    <col min="1545" max="1545" width="15.28515625" style="128" customWidth="1"/>
    <col min="1546" max="1546" width="13.7109375" style="128" customWidth="1"/>
    <col min="1547" max="1547" width="9.7109375" style="128" customWidth="1"/>
    <col min="1548" max="1548" width="9.7109375" style="128" bestFit="1" customWidth="1"/>
    <col min="1549" max="1549" width="11.140625" style="128" bestFit="1" customWidth="1"/>
    <col min="1550" max="1550" width="11.140625" style="128" customWidth="1"/>
    <col min="1551" max="1553" width="11.42578125" style="128"/>
    <col min="1554" max="1554" width="13.85546875" style="128" bestFit="1" customWidth="1"/>
    <col min="1555" max="1792" width="11.42578125" style="128"/>
    <col min="1793" max="1793" width="12" style="128" customWidth="1"/>
    <col min="1794" max="1794" width="41.85546875" style="128" customWidth="1"/>
    <col min="1795" max="1795" width="12.7109375" style="128" customWidth="1"/>
    <col min="1796" max="1796" width="9.140625" style="128" customWidth="1"/>
    <col min="1797" max="1797" width="7" style="128" bestFit="1" customWidth="1"/>
    <col min="1798" max="1798" width="10.7109375" style="128" customWidth="1"/>
    <col min="1799" max="1799" width="9.28515625" style="128" bestFit="1" customWidth="1"/>
    <col min="1800" max="1800" width="12.28515625" style="128" customWidth="1"/>
    <col min="1801" max="1801" width="15.28515625" style="128" customWidth="1"/>
    <col min="1802" max="1802" width="13.7109375" style="128" customWidth="1"/>
    <col min="1803" max="1803" width="9.7109375" style="128" customWidth="1"/>
    <col min="1804" max="1804" width="9.7109375" style="128" bestFit="1" customWidth="1"/>
    <col min="1805" max="1805" width="11.140625" style="128" bestFit="1" customWidth="1"/>
    <col min="1806" max="1806" width="11.140625" style="128" customWidth="1"/>
    <col min="1807" max="1809" width="11.42578125" style="128"/>
    <col min="1810" max="1810" width="13.85546875" style="128" bestFit="1" customWidth="1"/>
    <col min="1811" max="2048" width="11.42578125" style="128"/>
    <col min="2049" max="2049" width="12" style="128" customWidth="1"/>
    <col min="2050" max="2050" width="41.85546875" style="128" customWidth="1"/>
    <col min="2051" max="2051" width="12.7109375" style="128" customWidth="1"/>
    <col min="2052" max="2052" width="9.140625" style="128" customWidth="1"/>
    <col min="2053" max="2053" width="7" style="128" bestFit="1" customWidth="1"/>
    <col min="2054" max="2054" width="10.7109375" style="128" customWidth="1"/>
    <col min="2055" max="2055" width="9.28515625" style="128" bestFit="1" customWidth="1"/>
    <col min="2056" max="2056" width="12.28515625" style="128" customWidth="1"/>
    <col min="2057" max="2057" width="15.28515625" style="128" customWidth="1"/>
    <col min="2058" max="2058" width="13.7109375" style="128" customWidth="1"/>
    <col min="2059" max="2059" width="9.7109375" style="128" customWidth="1"/>
    <col min="2060" max="2060" width="9.7109375" style="128" bestFit="1" customWidth="1"/>
    <col min="2061" max="2061" width="11.140625" style="128" bestFit="1" customWidth="1"/>
    <col min="2062" max="2062" width="11.140625" style="128" customWidth="1"/>
    <col min="2063" max="2065" width="11.42578125" style="128"/>
    <col min="2066" max="2066" width="13.85546875" style="128" bestFit="1" customWidth="1"/>
    <col min="2067" max="2304" width="11.42578125" style="128"/>
    <col min="2305" max="2305" width="12" style="128" customWidth="1"/>
    <col min="2306" max="2306" width="41.85546875" style="128" customWidth="1"/>
    <col min="2307" max="2307" width="12.7109375" style="128" customWidth="1"/>
    <col min="2308" max="2308" width="9.140625" style="128" customWidth="1"/>
    <col min="2309" max="2309" width="7" style="128" bestFit="1" customWidth="1"/>
    <col min="2310" max="2310" width="10.7109375" style="128" customWidth="1"/>
    <col min="2311" max="2311" width="9.28515625" style="128" bestFit="1" customWidth="1"/>
    <col min="2312" max="2312" width="12.28515625" style="128" customWidth="1"/>
    <col min="2313" max="2313" width="15.28515625" style="128" customWidth="1"/>
    <col min="2314" max="2314" width="13.7109375" style="128" customWidth="1"/>
    <col min="2315" max="2315" width="9.7109375" style="128" customWidth="1"/>
    <col min="2316" max="2316" width="9.7109375" style="128" bestFit="1" customWidth="1"/>
    <col min="2317" max="2317" width="11.140625" style="128" bestFit="1" customWidth="1"/>
    <col min="2318" max="2318" width="11.140625" style="128" customWidth="1"/>
    <col min="2319" max="2321" width="11.42578125" style="128"/>
    <col min="2322" max="2322" width="13.85546875" style="128" bestFit="1" customWidth="1"/>
    <col min="2323" max="2560" width="11.42578125" style="128"/>
    <col min="2561" max="2561" width="12" style="128" customWidth="1"/>
    <col min="2562" max="2562" width="41.85546875" style="128" customWidth="1"/>
    <col min="2563" max="2563" width="12.7109375" style="128" customWidth="1"/>
    <col min="2564" max="2564" width="9.140625" style="128" customWidth="1"/>
    <col min="2565" max="2565" width="7" style="128" bestFit="1" customWidth="1"/>
    <col min="2566" max="2566" width="10.7109375" style="128" customWidth="1"/>
    <col min="2567" max="2567" width="9.28515625" style="128" bestFit="1" customWidth="1"/>
    <col min="2568" max="2568" width="12.28515625" style="128" customWidth="1"/>
    <col min="2569" max="2569" width="15.28515625" style="128" customWidth="1"/>
    <col min="2570" max="2570" width="13.7109375" style="128" customWidth="1"/>
    <col min="2571" max="2571" width="9.7109375" style="128" customWidth="1"/>
    <col min="2572" max="2572" width="9.7109375" style="128" bestFit="1" customWidth="1"/>
    <col min="2573" max="2573" width="11.140625" style="128" bestFit="1" customWidth="1"/>
    <col min="2574" max="2574" width="11.140625" style="128" customWidth="1"/>
    <col min="2575" max="2577" width="11.42578125" style="128"/>
    <col min="2578" max="2578" width="13.85546875" style="128" bestFit="1" customWidth="1"/>
    <col min="2579" max="2816" width="11.42578125" style="128"/>
    <col min="2817" max="2817" width="12" style="128" customWidth="1"/>
    <col min="2818" max="2818" width="41.85546875" style="128" customWidth="1"/>
    <col min="2819" max="2819" width="12.7109375" style="128" customWidth="1"/>
    <col min="2820" max="2820" width="9.140625" style="128" customWidth="1"/>
    <col min="2821" max="2821" width="7" style="128" bestFit="1" customWidth="1"/>
    <col min="2822" max="2822" width="10.7109375" style="128" customWidth="1"/>
    <col min="2823" max="2823" width="9.28515625" style="128" bestFit="1" customWidth="1"/>
    <col min="2824" max="2824" width="12.28515625" style="128" customWidth="1"/>
    <col min="2825" max="2825" width="15.28515625" style="128" customWidth="1"/>
    <col min="2826" max="2826" width="13.7109375" style="128" customWidth="1"/>
    <col min="2827" max="2827" width="9.7109375" style="128" customWidth="1"/>
    <col min="2828" max="2828" width="9.7109375" style="128" bestFit="1" customWidth="1"/>
    <col min="2829" max="2829" width="11.140625" style="128" bestFit="1" customWidth="1"/>
    <col min="2830" max="2830" width="11.140625" style="128" customWidth="1"/>
    <col min="2831" max="2833" width="11.42578125" style="128"/>
    <col min="2834" max="2834" width="13.85546875" style="128" bestFit="1" customWidth="1"/>
    <col min="2835" max="3072" width="11.42578125" style="128"/>
    <col min="3073" max="3073" width="12" style="128" customWidth="1"/>
    <col min="3074" max="3074" width="41.85546875" style="128" customWidth="1"/>
    <col min="3075" max="3075" width="12.7109375" style="128" customWidth="1"/>
    <col min="3076" max="3076" width="9.140625" style="128" customWidth="1"/>
    <col min="3077" max="3077" width="7" style="128" bestFit="1" customWidth="1"/>
    <col min="3078" max="3078" width="10.7109375" style="128" customWidth="1"/>
    <col min="3079" max="3079" width="9.28515625" style="128" bestFit="1" customWidth="1"/>
    <col min="3080" max="3080" width="12.28515625" style="128" customWidth="1"/>
    <col min="3081" max="3081" width="15.28515625" style="128" customWidth="1"/>
    <col min="3082" max="3082" width="13.7109375" style="128" customWidth="1"/>
    <col min="3083" max="3083" width="9.7109375" style="128" customWidth="1"/>
    <col min="3084" max="3084" width="9.7109375" style="128" bestFit="1" customWidth="1"/>
    <col min="3085" max="3085" width="11.140625" style="128" bestFit="1" customWidth="1"/>
    <col min="3086" max="3086" width="11.140625" style="128" customWidth="1"/>
    <col min="3087" max="3089" width="11.42578125" style="128"/>
    <col min="3090" max="3090" width="13.85546875" style="128" bestFit="1" customWidth="1"/>
    <col min="3091" max="3328" width="11.42578125" style="128"/>
    <col min="3329" max="3329" width="12" style="128" customWidth="1"/>
    <col min="3330" max="3330" width="41.85546875" style="128" customWidth="1"/>
    <col min="3331" max="3331" width="12.7109375" style="128" customWidth="1"/>
    <col min="3332" max="3332" width="9.140625" style="128" customWidth="1"/>
    <col min="3333" max="3333" width="7" style="128" bestFit="1" customWidth="1"/>
    <col min="3334" max="3334" width="10.7109375" style="128" customWidth="1"/>
    <col min="3335" max="3335" width="9.28515625" style="128" bestFit="1" customWidth="1"/>
    <col min="3336" max="3336" width="12.28515625" style="128" customWidth="1"/>
    <col min="3337" max="3337" width="15.28515625" style="128" customWidth="1"/>
    <col min="3338" max="3338" width="13.7109375" style="128" customWidth="1"/>
    <col min="3339" max="3339" width="9.7109375" style="128" customWidth="1"/>
    <col min="3340" max="3340" width="9.7109375" style="128" bestFit="1" customWidth="1"/>
    <col min="3341" max="3341" width="11.140625" style="128" bestFit="1" customWidth="1"/>
    <col min="3342" max="3342" width="11.140625" style="128" customWidth="1"/>
    <col min="3343" max="3345" width="11.42578125" style="128"/>
    <col min="3346" max="3346" width="13.85546875" style="128" bestFit="1" customWidth="1"/>
    <col min="3347" max="3584" width="11.42578125" style="128"/>
    <col min="3585" max="3585" width="12" style="128" customWidth="1"/>
    <col min="3586" max="3586" width="41.85546875" style="128" customWidth="1"/>
    <col min="3587" max="3587" width="12.7109375" style="128" customWidth="1"/>
    <col min="3588" max="3588" width="9.140625" style="128" customWidth="1"/>
    <col min="3589" max="3589" width="7" style="128" bestFit="1" customWidth="1"/>
    <col min="3590" max="3590" width="10.7109375" style="128" customWidth="1"/>
    <col min="3591" max="3591" width="9.28515625" style="128" bestFit="1" customWidth="1"/>
    <col min="3592" max="3592" width="12.28515625" style="128" customWidth="1"/>
    <col min="3593" max="3593" width="15.28515625" style="128" customWidth="1"/>
    <col min="3594" max="3594" width="13.7109375" style="128" customWidth="1"/>
    <col min="3595" max="3595" width="9.7109375" style="128" customWidth="1"/>
    <col min="3596" max="3596" width="9.7109375" style="128" bestFit="1" customWidth="1"/>
    <col min="3597" max="3597" width="11.140625" style="128" bestFit="1" customWidth="1"/>
    <col min="3598" max="3598" width="11.140625" style="128" customWidth="1"/>
    <col min="3599" max="3601" width="11.42578125" style="128"/>
    <col min="3602" max="3602" width="13.85546875" style="128" bestFit="1" customWidth="1"/>
    <col min="3603" max="3840" width="11.42578125" style="128"/>
    <col min="3841" max="3841" width="12" style="128" customWidth="1"/>
    <col min="3842" max="3842" width="41.85546875" style="128" customWidth="1"/>
    <col min="3843" max="3843" width="12.7109375" style="128" customWidth="1"/>
    <col min="3844" max="3844" width="9.140625" style="128" customWidth="1"/>
    <col min="3845" max="3845" width="7" style="128" bestFit="1" customWidth="1"/>
    <col min="3846" max="3846" width="10.7109375" style="128" customWidth="1"/>
    <col min="3847" max="3847" width="9.28515625" style="128" bestFit="1" customWidth="1"/>
    <col min="3848" max="3848" width="12.28515625" style="128" customWidth="1"/>
    <col min="3849" max="3849" width="15.28515625" style="128" customWidth="1"/>
    <col min="3850" max="3850" width="13.7109375" style="128" customWidth="1"/>
    <col min="3851" max="3851" width="9.7109375" style="128" customWidth="1"/>
    <col min="3852" max="3852" width="9.7109375" style="128" bestFit="1" customWidth="1"/>
    <col min="3853" max="3853" width="11.140625" style="128" bestFit="1" customWidth="1"/>
    <col min="3854" max="3854" width="11.140625" style="128" customWidth="1"/>
    <col min="3855" max="3857" width="11.42578125" style="128"/>
    <col min="3858" max="3858" width="13.85546875" style="128" bestFit="1" customWidth="1"/>
    <col min="3859" max="4096" width="11.42578125" style="128"/>
    <col min="4097" max="4097" width="12" style="128" customWidth="1"/>
    <col min="4098" max="4098" width="41.85546875" style="128" customWidth="1"/>
    <col min="4099" max="4099" width="12.7109375" style="128" customWidth="1"/>
    <col min="4100" max="4100" width="9.140625" style="128" customWidth="1"/>
    <col min="4101" max="4101" width="7" style="128" bestFit="1" customWidth="1"/>
    <col min="4102" max="4102" width="10.7109375" style="128" customWidth="1"/>
    <col min="4103" max="4103" width="9.28515625" style="128" bestFit="1" customWidth="1"/>
    <col min="4104" max="4104" width="12.28515625" style="128" customWidth="1"/>
    <col min="4105" max="4105" width="15.28515625" style="128" customWidth="1"/>
    <col min="4106" max="4106" width="13.7109375" style="128" customWidth="1"/>
    <col min="4107" max="4107" width="9.7109375" style="128" customWidth="1"/>
    <col min="4108" max="4108" width="9.7109375" style="128" bestFit="1" customWidth="1"/>
    <col min="4109" max="4109" width="11.140625" style="128" bestFit="1" customWidth="1"/>
    <col min="4110" max="4110" width="11.140625" style="128" customWidth="1"/>
    <col min="4111" max="4113" width="11.42578125" style="128"/>
    <col min="4114" max="4114" width="13.85546875" style="128" bestFit="1" customWidth="1"/>
    <col min="4115" max="4352" width="11.42578125" style="128"/>
    <col min="4353" max="4353" width="12" style="128" customWidth="1"/>
    <col min="4354" max="4354" width="41.85546875" style="128" customWidth="1"/>
    <col min="4355" max="4355" width="12.7109375" style="128" customWidth="1"/>
    <col min="4356" max="4356" width="9.140625" style="128" customWidth="1"/>
    <col min="4357" max="4357" width="7" style="128" bestFit="1" customWidth="1"/>
    <col min="4358" max="4358" width="10.7109375" style="128" customWidth="1"/>
    <col min="4359" max="4359" width="9.28515625" style="128" bestFit="1" customWidth="1"/>
    <col min="4360" max="4360" width="12.28515625" style="128" customWidth="1"/>
    <col min="4361" max="4361" width="15.28515625" style="128" customWidth="1"/>
    <col min="4362" max="4362" width="13.7109375" style="128" customWidth="1"/>
    <col min="4363" max="4363" width="9.7109375" style="128" customWidth="1"/>
    <col min="4364" max="4364" width="9.7109375" style="128" bestFit="1" customWidth="1"/>
    <col min="4365" max="4365" width="11.140625" style="128" bestFit="1" customWidth="1"/>
    <col min="4366" max="4366" width="11.140625" style="128" customWidth="1"/>
    <col min="4367" max="4369" width="11.42578125" style="128"/>
    <col min="4370" max="4370" width="13.85546875" style="128" bestFit="1" customWidth="1"/>
    <col min="4371" max="4608" width="11.42578125" style="128"/>
    <col min="4609" max="4609" width="12" style="128" customWidth="1"/>
    <col min="4610" max="4610" width="41.85546875" style="128" customWidth="1"/>
    <col min="4611" max="4611" width="12.7109375" style="128" customWidth="1"/>
    <col min="4612" max="4612" width="9.140625" style="128" customWidth="1"/>
    <col min="4613" max="4613" width="7" style="128" bestFit="1" customWidth="1"/>
    <col min="4614" max="4614" width="10.7109375" style="128" customWidth="1"/>
    <col min="4615" max="4615" width="9.28515625" style="128" bestFit="1" customWidth="1"/>
    <col min="4616" max="4616" width="12.28515625" style="128" customWidth="1"/>
    <col min="4617" max="4617" width="15.28515625" style="128" customWidth="1"/>
    <col min="4618" max="4618" width="13.7109375" style="128" customWidth="1"/>
    <col min="4619" max="4619" width="9.7109375" style="128" customWidth="1"/>
    <col min="4620" max="4620" width="9.7109375" style="128" bestFit="1" customWidth="1"/>
    <col min="4621" max="4621" width="11.140625" style="128" bestFit="1" customWidth="1"/>
    <col min="4622" max="4622" width="11.140625" style="128" customWidth="1"/>
    <col min="4623" max="4625" width="11.42578125" style="128"/>
    <col min="4626" max="4626" width="13.85546875" style="128" bestFit="1" customWidth="1"/>
    <col min="4627" max="4864" width="11.42578125" style="128"/>
    <col min="4865" max="4865" width="12" style="128" customWidth="1"/>
    <col min="4866" max="4866" width="41.85546875" style="128" customWidth="1"/>
    <col min="4867" max="4867" width="12.7109375" style="128" customWidth="1"/>
    <col min="4868" max="4868" width="9.140625" style="128" customWidth="1"/>
    <col min="4869" max="4869" width="7" style="128" bestFit="1" customWidth="1"/>
    <col min="4870" max="4870" width="10.7109375" style="128" customWidth="1"/>
    <col min="4871" max="4871" width="9.28515625" style="128" bestFit="1" customWidth="1"/>
    <col min="4872" max="4872" width="12.28515625" style="128" customWidth="1"/>
    <col min="4873" max="4873" width="15.28515625" style="128" customWidth="1"/>
    <col min="4874" max="4874" width="13.7109375" style="128" customWidth="1"/>
    <col min="4875" max="4875" width="9.7109375" style="128" customWidth="1"/>
    <col min="4876" max="4876" width="9.7109375" style="128" bestFit="1" customWidth="1"/>
    <col min="4877" max="4877" width="11.140625" style="128" bestFit="1" customWidth="1"/>
    <col min="4878" max="4878" width="11.140625" style="128" customWidth="1"/>
    <col min="4879" max="4881" width="11.42578125" style="128"/>
    <col min="4882" max="4882" width="13.85546875" style="128" bestFit="1" customWidth="1"/>
    <col min="4883" max="5120" width="11.42578125" style="128"/>
    <col min="5121" max="5121" width="12" style="128" customWidth="1"/>
    <col min="5122" max="5122" width="41.85546875" style="128" customWidth="1"/>
    <col min="5123" max="5123" width="12.7109375" style="128" customWidth="1"/>
    <col min="5124" max="5124" width="9.140625" style="128" customWidth="1"/>
    <col min="5125" max="5125" width="7" style="128" bestFit="1" customWidth="1"/>
    <col min="5126" max="5126" width="10.7109375" style="128" customWidth="1"/>
    <col min="5127" max="5127" width="9.28515625" style="128" bestFit="1" customWidth="1"/>
    <col min="5128" max="5128" width="12.28515625" style="128" customWidth="1"/>
    <col min="5129" max="5129" width="15.28515625" style="128" customWidth="1"/>
    <col min="5130" max="5130" width="13.7109375" style="128" customWidth="1"/>
    <col min="5131" max="5131" width="9.7109375" style="128" customWidth="1"/>
    <col min="5132" max="5132" width="9.7109375" style="128" bestFit="1" customWidth="1"/>
    <col min="5133" max="5133" width="11.140625" style="128" bestFit="1" customWidth="1"/>
    <col min="5134" max="5134" width="11.140625" style="128" customWidth="1"/>
    <col min="5135" max="5137" width="11.42578125" style="128"/>
    <col min="5138" max="5138" width="13.85546875" style="128" bestFit="1" customWidth="1"/>
    <col min="5139" max="5376" width="11.42578125" style="128"/>
    <col min="5377" max="5377" width="12" style="128" customWidth="1"/>
    <col min="5378" max="5378" width="41.85546875" style="128" customWidth="1"/>
    <col min="5379" max="5379" width="12.7109375" style="128" customWidth="1"/>
    <col min="5380" max="5380" width="9.140625" style="128" customWidth="1"/>
    <col min="5381" max="5381" width="7" style="128" bestFit="1" customWidth="1"/>
    <col min="5382" max="5382" width="10.7109375" style="128" customWidth="1"/>
    <col min="5383" max="5383" width="9.28515625" style="128" bestFit="1" customWidth="1"/>
    <col min="5384" max="5384" width="12.28515625" style="128" customWidth="1"/>
    <col min="5385" max="5385" width="15.28515625" style="128" customWidth="1"/>
    <col min="5386" max="5386" width="13.7109375" style="128" customWidth="1"/>
    <col min="5387" max="5387" width="9.7109375" style="128" customWidth="1"/>
    <col min="5388" max="5388" width="9.7109375" style="128" bestFit="1" customWidth="1"/>
    <col min="5389" max="5389" width="11.140625" style="128" bestFit="1" customWidth="1"/>
    <col min="5390" max="5390" width="11.140625" style="128" customWidth="1"/>
    <col min="5391" max="5393" width="11.42578125" style="128"/>
    <col min="5394" max="5394" width="13.85546875" style="128" bestFit="1" customWidth="1"/>
    <col min="5395" max="5632" width="11.42578125" style="128"/>
    <col min="5633" max="5633" width="12" style="128" customWidth="1"/>
    <col min="5634" max="5634" width="41.85546875" style="128" customWidth="1"/>
    <col min="5635" max="5635" width="12.7109375" style="128" customWidth="1"/>
    <col min="5636" max="5636" width="9.140625" style="128" customWidth="1"/>
    <col min="5637" max="5637" width="7" style="128" bestFit="1" customWidth="1"/>
    <col min="5638" max="5638" width="10.7109375" style="128" customWidth="1"/>
    <col min="5639" max="5639" width="9.28515625" style="128" bestFit="1" customWidth="1"/>
    <col min="5640" max="5640" width="12.28515625" style="128" customWidth="1"/>
    <col min="5641" max="5641" width="15.28515625" style="128" customWidth="1"/>
    <col min="5642" max="5642" width="13.7109375" style="128" customWidth="1"/>
    <col min="5643" max="5643" width="9.7109375" style="128" customWidth="1"/>
    <col min="5644" max="5644" width="9.7109375" style="128" bestFit="1" customWidth="1"/>
    <col min="5645" max="5645" width="11.140625" style="128" bestFit="1" customWidth="1"/>
    <col min="5646" max="5646" width="11.140625" style="128" customWidth="1"/>
    <col min="5647" max="5649" width="11.42578125" style="128"/>
    <col min="5650" max="5650" width="13.85546875" style="128" bestFit="1" customWidth="1"/>
    <col min="5651" max="5888" width="11.42578125" style="128"/>
    <col min="5889" max="5889" width="12" style="128" customWidth="1"/>
    <col min="5890" max="5890" width="41.85546875" style="128" customWidth="1"/>
    <col min="5891" max="5891" width="12.7109375" style="128" customWidth="1"/>
    <col min="5892" max="5892" width="9.140625" style="128" customWidth="1"/>
    <col min="5893" max="5893" width="7" style="128" bestFit="1" customWidth="1"/>
    <col min="5894" max="5894" width="10.7109375" style="128" customWidth="1"/>
    <col min="5895" max="5895" width="9.28515625" style="128" bestFit="1" customWidth="1"/>
    <col min="5896" max="5896" width="12.28515625" style="128" customWidth="1"/>
    <col min="5897" max="5897" width="15.28515625" style="128" customWidth="1"/>
    <col min="5898" max="5898" width="13.7109375" style="128" customWidth="1"/>
    <col min="5899" max="5899" width="9.7109375" style="128" customWidth="1"/>
    <col min="5900" max="5900" width="9.7109375" style="128" bestFit="1" customWidth="1"/>
    <col min="5901" max="5901" width="11.140625" style="128" bestFit="1" customWidth="1"/>
    <col min="5902" max="5902" width="11.140625" style="128" customWidth="1"/>
    <col min="5903" max="5905" width="11.42578125" style="128"/>
    <col min="5906" max="5906" width="13.85546875" style="128" bestFit="1" customWidth="1"/>
    <col min="5907" max="6144" width="11.42578125" style="128"/>
    <col min="6145" max="6145" width="12" style="128" customWidth="1"/>
    <col min="6146" max="6146" width="41.85546875" style="128" customWidth="1"/>
    <col min="6147" max="6147" width="12.7109375" style="128" customWidth="1"/>
    <col min="6148" max="6148" width="9.140625" style="128" customWidth="1"/>
    <col min="6149" max="6149" width="7" style="128" bestFit="1" customWidth="1"/>
    <col min="6150" max="6150" width="10.7109375" style="128" customWidth="1"/>
    <col min="6151" max="6151" width="9.28515625" style="128" bestFit="1" customWidth="1"/>
    <col min="6152" max="6152" width="12.28515625" style="128" customWidth="1"/>
    <col min="6153" max="6153" width="15.28515625" style="128" customWidth="1"/>
    <col min="6154" max="6154" width="13.7109375" style="128" customWidth="1"/>
    <col min="6155" max="6155" width="9.7109375" style="128" customWidth="1"/>
    <col min="6156" max="6156" width="9.7109375" style="128" bestFit="1" customWidth="1"/>
    <col min="6157" max="6157" width="11.140625" style="128" bestFit="1" customWidth="1"/>
    <col min="6158" max="6158" width="11.140625" style="128" customWidth="1"/>
    <col min="6159" max="6161" width="11.42578125" style="128"/>
    <col min="6162" max="6162" width="13.85546875" style="128" bestFit="1" customWidth="1"/>
    <col min="6163" max="6400" width="11.42578125" style="128"/>
    <col min="6401" max="6401" width="12" style="128" customWidth="1"/>
    <col min="6402" max="6402" width="41.85546875" style="128" customWidth="1"/>
    <col min="6403" max="6403" width="12.7109375" style="128" customWidth="1"/>
    <col min="6404" max="6404" width="9.140625" style="128" customWidth="1"/>
    <col min="6405" max="6405" width="7" style="128" bestFit="1" customWidth="1"/>
    <col min="6406" max="6406" width="10.7109375" style="128" customWidth="1"/>
    <col min="6407" max="6407" width="9.28515625" style="128" bestFit="1" customWidth="1"/>
    <col min="6408" max="6408" width="12.28515625" style="128" customWidth="1"/>
    <col min="6409" max="6409" width="15.28515625" style="128" customWidth="1"/>
    <col min="6410" max="6410" width="13.7109375" style="128" customWidth="1"/>
    <col min="6411" max="6411" width="9.7109375" style="128" customWidth="1"/>
    <col min="6412" max="6412" width="9.7109375" style="128" bestFit="1" customWidth="1"/>
    <col min="6413" max="6413" width="11.140625" style="128" bestFit="1" customWidth="1"/>
    <col min="6414" max="6414" width="11.140625" style="128" customWidth="1"/>
    <col min="6415" max="6417" width="11.42578125" style="128"/>
    <col min="6418" max="6418" width="13.85546875" style="128" bestFit="1" customWidth="1"/>
    <col min="6419" max="6656" width="11.42578125" style="128"/>
    <col min="6657" max="6657" width="12" style="128" customWidth="1"/>
    <col min="6658" max="6658" width="41.85546875" style="128" customWidth="1"/>
    <col min="6659" max="6659" width="12.7109375" style="128" customWidth="1"/>
    <col min="6660" max="6660" width="9.140625" style="128" customWidth="1"/>
    <col min="6661" max="6661" width="7" style="128" bestFit="1" customWidth="1"/>
    <col min="6662" max="6662" width="10.7109375" style="128" customWidth="1"/>
    <col min="6663" max="6663" width="9.28515625" style="128" bestFit="1" customWidth="1"/>
    <col min="6664" max="6664" width="12.28515625" style="128" customWidth="1"/>
    <col min="6665" max="6665" width="15.28515625" style="128" customWidth="1"/>
    <col min="6666" max="6666" width="13.7109375" style="128" customWidth="1"/>
    <col min="6667" max="6667" width="9.7109375" style="128" customWidth="1"/>
    <col min="6668" max="6668" width="9.7109375" style="128" bestFit="1" customWidth="1"/>
    <col min="6669" max="6669" width="11.140625" style="128" bestFit="1" customWidth="1"/>
    <col min="6670" max="6670" width="11.140625" style="128" customWidth="1"/>
    <col min="6671" max="6673" width="11.42578125" style="128"/>
    <col min="6674" max="6674" width="13.85546875" style="128" bestFit="1" customWidth="1"/>
    <col min="6675" max="6912" width="11.42578125" style="128"/>
    <col min="6913" max="6913" width="12" style="128" customWidth="1"/>
    <col min="6914" max="6914" width="41.85546875" style="128" customWidth="1"/>
    <col min="6915" max="6915" width="12.7109375" style="128" customWidth="1"/>
    <col min="6916" max="6916" width="9.140625" style="128" customWidth="1"/>
    <col min="6917" max="6917" width="7" style="128" bestFit="1" customWidth="1"/>
    <col min="6918" max="6918" width="10.7109375" style="128" customWidth="1"/>
    <col min="6919" max="6919" width="9.28515625" style="128" bestFit="1" customWidth="1"/>
    <col min="6920" max="6920" width="12.28515625" style="128" customWidth="1"/>
    <col min="6921" max="6921" width="15.28515625" style="128" customWidth="1"/>
    <col min="6922" max="6922" width="13.7109375" style="128" customWidth="1"/>
    <col min="6923" max="6923" width="9.7109375" style="128" customWidth="1"/>
    <col min="6924" max="6924" width="9.7109375" style="128" bestFit="1" customWidth="1"/>
    <col min="6925" max="6925" width="11.140625" style="128" bestFit="1" customWidth="1"/>
    <col min="6926" max="6926" width="11.140625" style="128" customWidth="1"/>
    <col min="6927" max="6929" width="11.42578125" style="128"/>
    <col min="6930" max="6930" width="13.85546875" style="128" bestFit="1" customWidth="1"/>
    <col min="6931" max="7168" width="11.42578125" style="128"/>
    <col min="7169" max="7169" width="12" style="128" customWidth="1"/>
    <col min="7170" max="7170" width="41.85546875" style="128" customWidth="1"/>
    <col min="7171" max="7171" width="12.7109375" style="128" customWidth="1"/>
    <col min="7172" max="7172" width="9.140625" style="128" customWidth="1"/>
    <col min="7173" max="7173" width="7" style="128" bestFit="1" customWidth="1"/>
    <col min="7174" max="7174" width="10.7109375" style="128" customWidth="1"/>
    <col min="7175" max="7175" width="9.28515625" style="128" bestFit="1" customWidth="1"/>
    <col min="7176" max="7176" width="12.28515625" style="128" customWidth="1"/>
    <col min="7177" max="7177" width="15.28515625" style="128" customWidth="1"/>
    <col min="7178" max="7178" width="13.7109375" style="128" customWidth="1"/>
    <col min="7179" max="7179" width="9.7109375" style="128" customWidth="1"/>
    <col min="7180" max="7180" width="9.7109375" style="128" bestFit="1" customWidth="1"/>
    <col min="7181" max="7181" width="11.140625" style="128" bestFit="1" customWidth="1"/>
    <col min="7182" max="7182" width="11.140625" style="128" customWidth="1"/>
    <col min="7183" max="7185" width="11.42578125" style="128"/>
    <col min="7186" max="7186" width="13.85546875" style="128" bestFit="1" customWidth="1"/>
    <col min="7187" max="7424" width="11.42578125" style="128"/>
    <col min="7425" max="7425" width="12" style="128" customWidth="1"/>
    <col min="7426" max="7426" width="41.85546875" style="128" customWidth="1"/>
    <col min="7427" max="7427" width="12.7109375" style="128" customWidth="1"/>
    <col min="7428" max="7428" width="9.140625" style="128" customWidth="1"/>
    <col min="7429" max="7429" width="7" style="128" bestFit="1" customWidth="1"/>
    <col min="7430" max="7430" width="10.7109375" style="128" customWidth="1"/>
    <col min="7431" max="7431" width="9.28515625" style="128" bestFit="1" customWidth="1"/>
    <col min="7432" max="7432" width="12.28515625" style="128" customWidth="1"/>
    <col min="7433" max="7433" width="15.28515625" style="128" customWidth="1"/>
    <col min="7434" max="7434" width="13.7109375" style="128" customWidth="1"/>
    <col min="7435" max="7435" width="9.7109375" style="128" customWidth="1"/>
    <col min="7436" max="7436" width="9.7109375" style="128" bestFit="1" customWidth="1"/>
    <col min="7437" max="7437" width="11.140625" style="128" bestFit="1" customWidth="1"/>
    <col min="7438" max="7438" width="11.140625" style="128" customWidth="1"/>
    <col min="7439" max="7441" width="11.42578125" style="128"/>
    <col min="7442" max="7442" width="13.85546875" style="128" bestFit="1" customWidth="1"/>
    <col min="7443" max="7680" width="11.42578125" style="128"/>
    <col min="7681" max="7681" width="12" style="128" customWidth="1"/>
    <col min="7682" max="7682" width="41.85546875" style="128" customWidth="1"/>
    <col min="7683" max="7683" width="12.7109375" style="128" customWidth="1"/>
    <col min="7684" max="7684" width="9.140625" style="128" customWidth="1"/>
    <col min="7685" max="7685" width="7" style="128" bestFit="1" customWidth="1"/>
    <col min="7686" max="7686" width="10.7109375" style="128" customWidth="1"/>
    <col min="7687" max="7687" width="9.28515625" style="128" bestFit="1" customWidth="1"/>
    <col min="7688" max="7688" width="12.28515625" style="128" customWidth="1"/>
    <col min="7689" max="7689" width="15.28515625" style="128" customWidth="1"/>
    <col min="7690" max="7690" width="13.7109375" style="128" customWidth="1"/>
    <col min="7691" max="7691" width="9.7109375" style="128" customWidth="1"/>
    <col min="7692" max="7692" width="9.7109375" style="128" bestFit="1" customWidth="1"/>
    <col min="7693" max="7693" width="11.140625" style="128" bestFit="1" customWidth="1"/>
    <col min="7694" max="7694" width="11.140625" style="128" customWidth="1"/>
    <col min="7695" max="7697" width="11.42578125" style="128"/>
    <col min="7698" max="7698" width="13.85546875" style="128" bestFit="1" customWidth="1"/>
    <col min="7699" max="7936" width="11.42578125" style="128"/>
    <col min="7937" max="7937" width="12" style="128" customWidth="1"/>
    <col min="7938" max="7938" width="41.85546875" style="128" customWidth="1"/>
    <col min="7939" max="7939" width="12.7109375" style="128" customWidth="1"/>
    <col min="7940" max="7940" width="9.140625" style="128" customWidth="1"/>
    <col min="7941" max="7941" width="7" style="128" bestFit="1" customWidth="1"/>
    <col min="7942" max="7942" width="10.7109375" style="128" customWidth="1"/>
    <col min="7943" max="7943" width="9.28515625" style="128" bestFit="1" customWidth="1"/>
    <col min="7944" max="7944" width="12.28515625" style="128" customWidth="1"/>
    <col min="7945" max="7945" width="15.28515625" style="128" customWidth="1"/>
    <col min="7946" max="7946" width="13.7109375" style="128" customWidth="1"/>
    <col min="7947" max="7947" width="9.7109375" style="128" customWidth="1"/>
    <col min="7948" max="7948" width="9.7109375" style="128" bestFit="1" customWidth="1"/>
    <col min="7949" max="7949" width="11.140625" style="128" bestFit="1" customWidth="1"/>
    <col min="7950" max="7950" width="11.140625" style="128" customWidth="1"/>
    <col min="7951" max="7953" width="11.42578125" style="128"/>
    <col min="7954" max="7954" width="13.85546875" style="128" bestFit="1" customWidth="1"/>
    <col min="7955" max="8192" width="11.42578125" style="128"/>
    <col min="8193" max="8193" width="12" style="128" customWidth="1"/>
    <col min="8194" max="8194" width="41.85546875" style="128" customWidth="1"/>
    <col min="8195" max="8195" width="12.7109375" style="128" customWidth="1"/>
    <col min="8196" max="8196" width="9.140625" style="128" customWidth="1"/>
    <col min="8197" max="8197" width="7" style="128" bestFit="1" customWidth="1"/>
    <col min="8198" max="8198" width="10.7109375" style="128" customWidth="1"/>
    <col min="8199" max="8199" width="9.28515625" style="128" bestFit="1" customWidth="1"/>
    <col min="8200" max="8200" width="12.28515625" style="128" customWidth="1"/>
    <col min="8201" max="8201" width="15.28515625" style="128" customWidth="1"/>
    <col min="8202" max="8202" width="13.7109375" style="128" customWidth="1"/>
    <col min="8203" max="8203" width="9.7109375" style="128" customWidth="1"/>
    <col min="8204" max="8204" width="9.7109375" style="128" bestFit="1" customWidth="1"/>
    <col min="8205" max="8205" width="11.140625" style="128" bestFit="1" customWidth="1"/>
    <col min="8206" max="8206" width="11.140625" style="128" customWidth="1"/>
    <col min="8207" max="8209" width="11.42578125" style="128"/>
    <col min="8210" max="8210" width="13.85546875" style="128" bestFit="1" customWidth="1"/>
    <col min="8211" max="8448" width="11.42578125" style="128"/>
    <col min="8449" max="8449" width="12" style="128" customWidth="1"/>
    <col min="8450" max="8450" width="41.85546875" style="128" customWidth="1"/>
    <col min="8451" max="8451" width="12.7109375" style="128" customWidth="1"/>
    <col min="8452" max="8452" width="9.140625" style="128" customWidth="1"/>
    <col min="8453" max="8453" width="7" style="128" bestFit="1" customWidth="1"/>
    <col min="8454" max="8454" width="10.7109375" style="128" customWidth="1"/>
    <col min="8455" max="8455" width="9.28515625" style="128" bestFit="1" customWidth="1"/>
    <col min="8456" max="8456" width="12.28515625" style="128" customWidth="1"/>
    <col min="8457" max="8457" width="15.28515625" style="128" customWidth="1"/>
    <col min="8458" max="8458" width="13.7109375" style="128" customWidth="1"/>
    <col min="8459" max="8459" width="9.7109375" style="128" customWidth="1"/>
    <col min="8460" max="8460" width="9.7109375" style="128" bestFit="1" customWidth="1"/>
    <col min="8461" max="8461" width="11.140625" style="128" bestFit="1" customWidth="1"/>
    <col min="8462" max="8462" width="11.140625" style="128" customWidth="1"/>
    <col min="8463" max="8465" width="11.42578125" style="128"/>
    <col min="8466" max="8466" width="13.85546875" style="128" bestFit="1" customWidth="1"/>
    <col min="8467" max="8704" width="11.42578125" style="128"/>
    <col min="8705" max="8705" width="12" style="128" customWidth="1"/>
    <col min="8706" max="8706" width="41.85546875" style="128" customWidth="1"/>
    <col min="8707" max="8707" width="12.7109375" style="128" customWidth="1"/>
    <col min="8708" max="8708" width="9.140625" style="128" customWidth="1"/>
    <col min="8709" max="8709" width="7" style="128" bestFit="1" customWidth="1"/>
    <col min="8710" max="8710" width="10.7109375" style="128" customWidth="1"/>
    <col min="8711" max="8711" width="9.28515625" style="128" bestFit="1" customWidth="1"/>
    <col min="8712" max="8712" width="12.28515625" style="128" customWidth="1"/>
    <col min="8713" max="8713" width="15.28515625" style="128" customWidth="1"/>
    <col min="8714" max="8714" width="13.7109375" style="128" customWidth="1"/>
    <col min="8715" max="8715" width="9.7109375" style="128" customWidth="1"/>
    <col min="8716" max="8716" width="9.7109375" style="128" bestFit="1" customWidth="1"/>
    <col min="8717" max="8717" width="11.140625" style="128" bestFit="1" customWidth="1"/>
    <col min="8718" max="8718" width="11.140625" style="128" customWidth="1"/>
    <col min="8719" max="8721" width="11.42578125" style="128"/>
    <col min="8722" max="8722" width="13.85546875" style="128" bestFit="1" customWidth="1"/>
    <col min="8723" max="8960" width="11.42578125" style="128"/>
    <col min="8961" max="8961" width="12" style="128" customWidth="1"/>
    <col min="8962" max="8962" width="41.85546875" style="128" customWidth="1"/>
    <col min="8963" max="8963" width="12.7109375" style="128" customWidth="1"/>
    <col min="8964" max="8964" width="9.140625" style="128" customWidth="1"/>
    <col min="8965" max="8965" width="7" style="128" bestFit="1" customWidth="1"/>
    <col min="8966" max="8966" width="10.7109375" style="128" customWidth="1"/>
    <col min="8967" max="8967" width="9.28515625" style="128" bestFit="1" customWidth="1"/>
    <col min="8968" max="8968" width="12.28515625" style="128" customWidth="1"/>
    <col min="8969" max="8969" width="15.28515625" style="128" customWidth="1"/>
    <col min="8970" max="8970" width="13.7109375" style="128" customWidth="1"/>
    <col min="8971" max="8971" width="9.7109375" style="128" customWidth="1"/>
    <col min="8972" max="8972" width="9.7109375" style="128" bestFit="1" customWidth="1"/>
    <col min="8973" max="8973" width="11.140625" style="128" bestFit="1" customWidth="1"/>
    <col min="8974" max="8974" width="11.140625" style="128" customWidth="1"/>
    <col min="8975" max="8977" width="11.42578125" style="128"/>
    <col min="8978" max="8978" width="13.85546875" style="128" bestFit="1" customWidth="1"/>
    <col min="8979" max="9216" width="11.42578125" style="128"/>
    <col min="9217" max="9217" width="12" style="128" customWidth="1"/>
    <col min="9218" max="9218" width="41.85546875" style="128" customWidth="1"/>
    <col min="9219" max="9219" width="12.7109375" style="128" customWidth="1"/>
    <col min="9220" max="9220" width="9.140625" style="128" customWidth="1"/>
    <col min="9221" max="9221" width="7" style="128" bestFit="1" customWidth="1"/>
    <col min="9222" max="9222" width="10.7109375" style="128" customWidth="1"/>
    <col min="9223" max="9223" width="9.28515625" style="128" bestFit="1" customWidth="1"/>
    <col min="9224" max="9224" width="12.28515625" style="128" customWidth="1"/>
    <col min="9225" max="9225" width="15.28515625" style="128" customWidth="1"/>
    <col min="9226" max="9226" width="13.7109375" style="128" customWidth="1"/>
    <col min="9227" max="9227" width="9.7109375" style="128" customWidth="1"/>
    <col min="9228" max="9228" width="9.7109375" style="128" bestFit="1" customWidth="1"/>
    <col min="9229" max="9229" width="11.140625" style="128" bestFit="1" customWidth="1"/>
    <col min="9230" max="9230" width="11.140625" style="128" customWidth="1"/>
    <col min="9231" max="9233" width="11.42578125" style="128"/>
    <col min="9234" max="9234" width="13.85546875" style="128" bestFit="1" customWidth="1"/>
    <col min="9235" max="9472" width="11.42578125" style="128"/>
    <col min="9473" max="9473" width="12" style="128" customWidth="1"/>
    <col min="9474" max="9474" width="41.85546875" style="128" customWidth="1"/>
    <col min="9475" max="9475" width="12.7109375" style="128" customWidth="1"/>
    <col min="9476" max="9476" width="9.140625" style="128" customWidth="1"/>
    <col min="9477" max="9477" width="7" style="128" bestFit="1" customWidth="1"/>
    <col min="9478" max="9478" width="10.7109375" style="128" customWidth="1"/>
    <col min="9479" max="9479" width="9.28515625" style="128" bestFit="1" customWidth="1"/>
    <col min="9480" max="9480" width="12.28515625" style="128" customWidth="1"/>
    <col min="9481" max="9481" width="15.28515625" style="128" customWidth="1"/>
    <col min="9482" max="9482" width="13.7109375" style="128" customWidth="1"/>
    <col min="9483" max="9483" width="9.7109375" style="128" customWidth="1"/>
    <col min="9484" max="9484" width="9.7109375" style="128" bestFit="1" customWidth="1"/>
    <col min="9485" max="9485" width="11.140625" style="128" bestFit="1" customWidth="1"/>
    <col min="9486" max="9486" width="11.140625" style="128" customWidth="1"/>
    <col min="9487" max="9489" width="11.42578125" style="128"/>
    <col min="9490" max="9490" width="13.85546875" style="128" bestFit="1" customWidth="1"/>
    <col min="9491" max="9728" width="11.42578125" style="128"/>
    <col min="9729" max="9729" width="12" style="128" customWidth="1"/>
    <col min="9730" max="9730" width="41.85546875" style="128" customWidth="1"/>
    <col min="9731" max="9731" width="12.7109375" style="128" customWidth="1"/>
    <col min="9732" max="9732" width="9.140625" style="128" customWidth="1"/>
    <col min="9733" max="9733" width="7" style="128" bestFit="1" customWidth="1"/>
    <col min="9734" max="9734" width="10.7109375" style="128" customWidth="1"/>
    <col min="9735" max="9735" width="9.28515625" style="128" bestFit="1" customWidth="1"/>
    <col min="9736" max="9736" width="12.28515625" style="128" customWidth="1"/>
    <col min="9737" max="9737" width="15.28515625" style="128" customWidth="1"/>
    <col min="9738" max="9738" width="13.7109375" style="128" customWidth="1"/>
    <col min="9739" max="9739" width="9.7109375" style="128" customWidth="1"/>
    <col min="9740" max="9740" width="9.7109375" style="128" bestFit="1" customWidth="1"/>
    <col min="9741" max="9741" width="11.140625" style="128" bestFit="1" customWidth="1"/>
    <col min="9742" max="9742" width="11.140625" style="128" customWidth="1"/>
    <col min="9743" max="9745" width="11.42578125" style="128"/>
    <col min="9746" max="9746" width="13.85546875" style="128" bestFit="1" customWidth="1"/>
    <col min="9747" max="9984" width="11.42578125" style="128"/>
    <col min="9985" max="9985" width="12" style="128" customWidth="1"/>
    <col min="9986" max="9986" width="41.85546875" style="128" customWidth="1"/>
    <col min="9987" max="9987" width="12.7109375" style="128" customWidth="1"/>
    <col min="9988" max="9988" width="9.140625" style="128" customWidth="1"/>
    <col min="9989" max="9989" width="7" style="128" bestFit="1" customWidth="1"/>
    <col min="9990" max="9990" width="10.7109375" style="128" customWidth="1"/>
    <col min="9991" max="9991" width="9.28515625" style="128" bestFit="1" customWidth="1"/>
    <col min="9992" max="9992" width="12.28515625" style="128" customWidth="1"/>
    <col min="9993" max="9993" width="15.28515625" style="128" customWidth="1"/>
    <col min="9994" max="9994" width="13.7109375" style="128" customWidth="1"/>
    <col min="9995" max="9995" width="9.7109375" style="128" customWidth="1"/>
    <col min="9996" max="9996" width="9.7109375" style="128" bestFit="1" customWidth="1"/>
    <col min="9997" max="9997" width="11.140625" style="128" bestFit="1" customWidth="1"/>
    <col min="9998" max="9998" width="11.140625" style="128" customWidth="1"/>
    <col min="9999" max="10001" width="11.42578125" style="128"/>
    <col min="10002" max="10002" width="13.85546875" style="128" bestFit="1" customWidth="1"/>
    <col min="10003" max="10240" width="11.42578125" style="128"/>
    <col min="10241" max="10241" width="12" style="128" customWidth="1"/>
    <col min="10242" max="10242" width="41.85546875" style="128" customWidth="1"/>
    <col min="10243" max="10243" width="12.7109375" style="128" customWidth="1"/>
    <col min="10244" max="10244" width="9.140625" style="128" customWidth="1"/>
    <col min="10245" max="10245" width="7" style="128" bestFit="1" customWidth="1"/>
    <col min="10246" max="10246" width="10.7109375" style="128" customWidth="1"/>
    <col min="10247" max="10247" width="9.28515625" style="128" bestFit="1" customWidth="1"/>
    <col min="10248" max="10248" width="12.28515625" style="128" customWidth="1"/>
    <col min="10249" max="10249" width="15.28515625" style="128" customWidth="1"/>
    <col min="10250" max="10250" width="13.7109375" style="128" customWidth="1"/>
    <col min="10251" max="10251" width="9.7109375" style="128" customWidth="1"/>
    <col min="10252" max="10252" width="9.7109375" style="128" bestFit="1" customWidth="1"/>
    <col min="10253" max="10253" width="11.140625" style="128" bestFit="1" customWidth="1"/>
    <col min="10254" max="10254" width="11.140625" style="128" customWidth="1"/>
    <col min="10255" max="10257" width="11.42578125" style="128"/>
    <col min="10258" max="10258" width="13.85546875" style="128" bestFit="1" customWidth="1"/>
    <col min="10259" max="10496" width="11.42578125" style="128"/>
    <col min="10497" max="10497" width="12" style="128" customWidth="1"/>
    <col min="10498" max="10498" width="41.85546875" style="128" customWidth="1"/>
    <col min="10499" max="10499" width="12.7109375" style="128" customWidth="1"/>
    <col min="10500" max="10500" width="9.140625" style="128" customWidth="1"/>
    <col min="10501" max="10501" width="7" style="128" bestFit="1" customWidth="1"/>
    <col min="10502" max="10502" width="10.7109375" style="128" customWidth="1"/>
    <col min="10503" max="10503" width="9.28515625" style="128" bestFit="1" customWidth="1"/>
    <col min="10504" max="10504" width="12.28515625" style="128" customWidth="1"/>
    <col min="10505" max="10505" width="15.28515625" style="128" customWidth="1"/>
    <col min="10506" max="10506" width="13.7109375" style="128" customWidth="1"/>
    <col min="10507" max="10507" width="9.7109375" style="128" customWidth="1"/>
    <col min="10508" max="10508" width="9.7109375" style="128" bestFit="1" customWidth="1"/>
    <col min="10509" max="10509" width="11.140625" style="128" bestFit="1" customWidth="1"/>
    <col min="10510" max="10510" width="11.140625" style="128" customWidth="1"/>
    <col min="10511" max="10513" width="11.42578125" style="128"/>
    <col min="10514" max="10514" width="13.85546875" style="128" bestFit="1" customWidth="1"/>
    <col min="10515" max="10752" width="11.42578125" style="128"/>
    <col min="10753" max="10753" width="12" style="128" customWidth="1"/>
    <col min="10754" max="10754" width="41.85546875" style="128" customWidth="1"/>
    <col min="10755" max="10755" width="12.7109375" style="128" customWidth="1"/>
    <col min="10756" max="10756" width="9.140625" style="128" customWidth="1"/>
    <col min="10757" max="10757" width="7" style="128" bestFit="1" customWidth="1"/>
    <col min="10758" max="10758" width="10.7109375" style="128" customWidth="1"/>
    <col min="10759" max="10759" width="9.28515625" style="128" bestFit="1" customWidth="1"/>
    <col min="10760" max="10760" width="12.28515625" style="128" customWidth="1"/>
    <col min="10761" max="10761" width="15.28515625" style="128" customWidth="1"/>
    <col min="10762" max="10762" width="13.7109375" style="128" customWidth="1"/>
    <col min="10763" max="10763" width="9.7109375" style="128" customWidth="1"/>
    <col min="10764" max="10764" width="9.7109375" style="128" bestFit="1" customWidth="1"/>
    <col min="10765" max="10765" width="11.140625" style="128" bestFit="1" customWidth="1"/>
    <col min="10766" max="10766" width="11.140625" style="128" customWidth="1"/>
    <col min="10767" max="10769" width="11.42578125" style="128"/>
    <col min="10770" max="10770" width="13.85546875" style="128" bestFit="1" customWidth="1"/>
    <col min="10771" max="11008" width="11.42578125" style="128"/>
    <col min="11009" max="11009" width="12" style="128" customWidth="1"/>
    <col min="11010" max="11010" width="41.85546875" style="128" customWidth="1"/>
    <col min="11011" max="11011" width="12.7109375" style="128" customWidth="1"/>
    <col min="11012" max="11012" width="9.140625" style="128" customWidth="1"/>
    <col min="11013" max="11013" width="7" style="128" bestFit="1" customWidth="1"/>
    <col min="11014" max="11014" width="10.7109375" style="128" customWidth="1"/>
    <col min="11015" max="11015" width="9.28515625" style="128" bestFit="1" customWidth="1"/>
    <col min="11016" max="11016" width="12.28515625" style="128" customWidth="1"/>
    <col min="11017" max="11017" width="15.28515625" style="128" customWidth="1"/>
    <col min="11018" max="11018" width="13.7109375" style="128" customWidth="1"/>
    <col min="11019" max="11019" width="9.7109375" style="128" customWidth="1"/>
    <col min="11020" max="11020" width="9.7109375" style="128" bestFit="1" customWidth="1"/>
    <col min="11021" max="11021" width="11.140625" style="128" bestFit="1" customWidth="1"/>
    <col min="11022" max="11022" width="11.140625" style="128" customWidth="1"/>
    <col min="11023" max="11025" width="11.42578125" style="128"/>
    <col min="11026" max="11026" width="13.85546875" style="128" bestFit="1" customWidth="1"/>
    <col min="11027" max="11264" width="11.42578125" style="128"/>
    <col min="11265" max="11265" width="12" style="128" customWidth="1"/>
    <col min="11266" max="11266" width="41.85546875" style="128" customWidth="1"/>
    <col min="11267" max="11267" width="12.7109375" style="128" customWidth="1"/>
    <col min="11268" max="11268" width="9.140625" style="128" customWidth="1"/>
    <col min="11269" max="11269" width="7" style="128" bestFit="1" customWidth="1"/>
    <col min="11270" max="11270" width="10.7109375" style="128" customWidth="1"/>
    <col min="11271" max="11271" width="9.28515625" style="128" bestFit="1" customWidth="1"/>
    <col min="11272" max="11272" width="12.28515625" style="128" customWidth="1"/>
    <col min="11273" max="11273" width="15.28515625" style="128" customWidth="1"/>
    <col min="11274" max="11274" width="13.7109375" style="128" customWidth="1"/>
    <col min="11275" max="11275" width="9.7109375" style="128" customWidth="1"/>
    <col min="11276" max="11276" width="9.7109375" style="128" bestFit="1" customWidth="1"/>
    <col min="11277" max="11277" width="11.140625" style="128" bestFit="1" customWidth="1"/>
    <col min="11278" max="11278" width="11.140625" style="128" customWidth="1"/>
    <col min="11279" max="11281" width="11.42578125" style="128"/>
    <col min="11282" max="11282" width="13.85546875" style="128" bestFit="1" customWidth="1"/>
    <col min="11283" max="11520" width="11.42578125" style="128"/>
    <col min="11521" max="11521" width="12" style="128" customWidth="1"/>
    <col min="11522" max="11522" width="41.85546875" style="128" customWidth="1"/>
    <col min="11523" max="11523" width="12.7109375" style="128" customWidth="1"/>
    <col min="11524" max="11524" width="9.140625" style="128" customWidth="1"/>
    <col min="11525" max="11525" width="7" style="128" bestFit="1" customWidth="1"/>
    <col min="11526" max="11526" width="10.7109375" style="128" customWidth="1"/>
    <col min="11527" max="11527" width="9.28515625" style="128" bestFit="1" customWidth="1"/>
    <col min="11528" max="11528" width="12.28515625" style="128" customWidth="1"/>
    <col min="11529" max="11529" width="15.28515625" style="128" customWidth="1"/>
    <col min="11530" max="11530" width="13.7109375" style="128" customWidth="1"/>
    <col min="11531" max="11531" width="9.7109375" style="128" customWidth="1"/>
    <col min="11532" max="11532" width="9.7109375" style="128" bestFit="1" customWidth="1"/>
    <col min="11533" max="11533" width="11.140625" style="128" bestFit="1" customWidth="1"/>
    <col min="11534" max="11534" width="11.140625" style="128" customWidth="1"/>
    <col min="11535" max="11537" width="11.42578125" style="128"/>
    <col min="11538" max="11538" width="13.85546875" style="128" bestFit="1" customWidth="1"/>
    <col min="11539" max="11776" width="11.42578125" style="128"/>
    <col min="11777" max="11777" width="12" style="128" customWidth="1"/>
    <col min="11778" max="11778" width="41.85546875" style="128" customWidth="1"/>
    <col min="11779" max="11779" width="12.7109375" style="128" customWidth="1"/>
    <col min="11780" max="11780" width="9.140625" style="128" customWidth="1"/>
    <col min="11781" max="11781" width="7" style="128" bestFit="1" customWidth="1"/>
    <col min="11782" max="11782" width="10.7109375" style="128" customWidth="1"/>
    <col min="11783" max="11783" width="9.28515625" style="128" bestFit="1" customWidth="1"/>
    <col min="11784" max="11784" width="12.28515625" style="128" customWidth="1"/>
    <col min="11785" max="11785" width="15.28515625" style="128" customWidth="1"/>
    <col min="11786" max="11786" width="13.7109375" style="128" customWidth="1"/>
    <col min="11787" max="11787" width="9.7109375" style="128" customWidth="1"/>
    <col min="11788" max="11788" width="9.7109375" style="128" bestFit="1" customWidth="1"/>
    <col min="11789" max="11789" width="11.140625" style="128" bestFit="1" customWidth="1"/>
    <col min="11790" max="11790" width="11.140625" style="128" customWidth="1"/>
    <col min="11791" max="11793" width="11.42578125" style="128"/>
    <col min="11794" max="11794" width="13.85546875" style="128" bestFit="1" customWidth="1"/>
    <col min="11795" max="12032" width="11.42578125" style="128"/>
    <col min="12033" max="12033" width="12" style="128" customWidth="1"/>
    <col min="12034" max="12034" width="41.85546875" style="128" customWidth="1"/>
    <col min="12035" max="12035" width="12.7109375" style="128" customWidth="1"/>
    <col min="12036" max="12036" width="9.140625" style="128" customWidth="1"/>
    <col min="12037" max="12037" width="7" style="128" bestFit="1" customWidth="1"/>
    <col min="12038" max="12038" width="10.7109375" style="128" customWidth="1"/>
    <col min="12039" max="12039" width="9.28515625" style="128" bestFit="1" customWidth="1"/>
    <col min="12040" max="12040" width="12.28515625" style="128" customWidth="1"/>
    <col min="12041" max="12041" width="15.28515625" style="128" customWidth="1"/>
    <col min="12042" max="12042" width="13.7109375" style="128" customWidth="1"/>
    <col min="12043" max="12043" width="9.7109375" style="128" customWidth="1"/>
    <col min="12044" max="12044" width="9.7109375" style="128" bestFit="1" customWidth="1"/>
    <col min="12045" max="12045" width="11.140625" style="128" bestFit="1" customWidth="1"/>
    <col min="12046" max="12046" width="11.140625" style="128" customWidth="1"/>
    <col min="12047" max="12049" width="11.42578125" style="128"/>
    <col min="12050" max="12050" width="13.85546875" style="128" bestFit="1" customWidth="1"/>
    <col min="12051" max="12288" width="11.42578125" style="128"/>
    <col min="12289" max="12289" width="12" style="128" customWidth="1"/>
    <col min="12290" max="12290" width="41.85546875" style="128" customWidth="1"/>
    <col min="12291" max="12291" width="12.7109375" style="128" customWidth="1"/>
    <col min="12292" max="12292" width="9.140625" style="128" customWidth="1"/>
    <col min="12293" max="12293" width="7" style="128" bestFit="1" customWidth="1"/>
    <col min="12294" max="12294" width="10.7109375" style="128" customWidth="1"/>
    <col min="12295" max="12295" width="9.28515625" style="128" bestFit="1" customWidth="1"/>
    <col min="12296" max="12296" width="12.28515625" style="128" customWidth="1"/>
    <col min="12297" max="12297" width="15.28515625" style="128" customWidth="1"/>
    <col min="12298" max="12298" width="13.7109375" style="128" customWidth="1"/>
    <col min="12299" max="12299" width="9.7109375" style="128" customWidth="1"/>
    <col min="12300" max="12300" width="9.7109375" style="128" bestFit="1" customWidth="1"/>
    <col min="12301" max="12301" width="11.140625" style="128" bestFit="1" customWidth="1"/>
    <col min="12302" max="12302" width="11.140625" style="128" customWidth="1"/>
    <col min="12303" max="12305" width="11.42578125" style="128"/>
    <col min="12306" max="12306" width="13.85546875" style="128" bestFit="1" customWidth="1"/>
    <col min="12307" max="12544" width="11.42578125" style="128"/>
    <col min="12545" max="12545" width="12" style="128" customWidth="1"/>
    <col min="12546" max="12546" width="41.85546875" style="128" customWidth="1"/>
    <col min="12547" max="12547" width="12.7109375" style="128" customWidth="1"/>
    <col min="12548" max="12548" width="9.140625" style="128" customWidth="1"/>
    <col min="12549" max="12549" width="7" style="128" bestFit="1" customWidth="1"/>
    <col min="12550" max="12550" width="10.7109375" style="128" customWidth="1"/>
    <col min="12551" max="12551" width="9.28515625" style="128" bestFit="1" customWidth="1"/>
    <col min="12552" max="12552" width="12.28515625" style="128" customWidth="1"/>
    <col min="12553" max="12553" width="15.28515625" style="128" customWidth="1"/>
    <col min="12554" max="12554" width="13.7109375" style="128" customWidth="1"/>
    <col min="12555" max="12555" width="9.7109375" style="128" customWidth="1"/>
    <col min="12556" max="12556" width="9.7109375" style="128" bestFit="1" customWidth="1"/>
    <col min="12557" max="12557" width="11.140625" style="128" bestFit="1" customWidth="1"/>
    <col min="12558" max="12558" width="11.140625" style="128" customWidth="1"/>
    <col min="12559" max="12561" width="11.42578125" style="128"/>
    <col min="12562" max="12562" width="13.85546875" style="128" bestFit="1" customWidth="1"/>
    <col min="12563" max="12800" width="11.42578125" style="128"/>
    <col min="12801" max="12801" width="12" style="128" customWidth="1"/>
    <col min="12802" max="12802" width="41.85546875" style="128" customWidth="1"/>
    <col min="12803" max="12803" width="12.7109375" style="128" customWidth="1"/>
    <col min="12804" max="12804" width="9.140625" style="128" customWidth="1"/>
    <col min="12805" max="12805" width="7" style="128" bestFit="1" customWidth="1"/>
    <col min="12806" max="12806" width="10.7109375" style="128" customWidth="1"/>
    <col min="12807" max="12807" width="9.28515625" style="128" bestFit="1" customWidth="1"/>
    <col min="12808" max="12808" width="12.28515625" style="128" customWidth="1"/>
    <col min="12809" max="12809" width="15.28515625" style="128" customWidth="1"/>
    <col min="12810" max="12810" width="13.7109375" style="128" customWidth="1"/>
    <col min="12811" max="12811" width="9.7109375" style="128" customWidth="1"/>
    <col min="12812" max="12812" width="9.7109375" style="128" bestFit="1" customWidth="1"/>
    <col min="12813" max="12813" width="11.140625" style="128" bestFit="1" customWidth="1"/>
    <col min="12814" max="12814" width="11.140625" style="128" customWidth="1"/>
    <col min="12815" max="12817" width="11.42578125" style="128"/>
    <col min="12818" max="12818" width="13.85546875" style="128" bestFit="1" customWidth="1"/>
    <col min="12819" max="13056" width="11.42578125" style="128"/>
    <col min="13057" max="13057" width="12" style="128" customWidth="1"/>
    <col min="13058" max="13058" width="41.85546875" style="128" customWidth="1"/>
    <col min="13059" max="13059" width="12.7109375" style="128" customWidth="1"/>
    <col min="13060" max="13060" width="9.140625" style="128" customWidth="1"/>
    <col min="13061" max="13061" width="7" style="128" bestFit="1" customWidth="1"/>
    <col min="13062" max="13062" width="10.7109375" style="128" customWidth="1"/>
    <col min="13063" max="13063" width="9.28515625" style="128" bestFit="1" customWidth="1"/>
    <col min="13064" max="13064" width="12.28515625" style="128" customWidth="1"/>
    <col min="13065" max="13065" width="15.28515625" style="128" customWidth="1"/>
    <col min="13066" max="13066" width="13.7109375" style="128" customWidth="1"/>
    <col min="13067" max="13067" width="9.7109375" style="128" customWidth="1"/>
    <col min="13068" max="13068" width="9.7109375" style="128" bestFit="1" customWidth="1"/>
    <col min="13069" max="13069" width="11.140625" style="128" bestFit="1" customWidth="1"/>
    <col min="13070" max="13070" width="11.140625" style="128" customWidth="1"/>
    <col min="13071" max="13073" width="11.42578125" style="128"/>
    <col min="13074" max="13074" width="13.85546875" style="128" bestFit="1" customWidth="1"/>
    <col min="13075" max="13312" width="11.42578125" style="128"/>
    <col min="13313" max="13313" width="12" style="128" customWidth="1"/>
    <col min="13314" max="13314" width="41.85546875" style="128" customWidth="1"/>
    <col min="13315" max="13315" width="12.7109375" style="128" customWidth="1"/>
    <col min="13316" max="13316" width="9.140625" style="128" customWidth="1"/>
    <col min="13317" max="13317" width="7" style="128" bestFit="1" customWidth="1"/>
    <col min="13318" max="13318" width="10.7109375" style="128" customWidth="1"/>
    <col min="13319" max="13319" width="9.28515625" style="128" bestFit="1" customWidth="1"/>
    <col min="13320" max="13320" width="12.28515625" style="128" customWidth="1"/>
    <col min="13321" max="13321" width="15.28515625" style="128" customWidth="1"/>
    <col min="13322" max="13322" width="13.7109375" style="128" customWidth="1"/>
    <col min="13323" max="13323" width="9.7109375" style="128" customWidth="1"/>
    <col min="13324" max="13324" width="9.7109375" style="128" bestFit="1" customWidth="1"/>
    <col min="13325" max="13325" width="11.140625" style="128" bestFit="1" customWidth="1"/>
    <col min="13326" max="13326" width="11.140625" style="128" customWidth="1"/>
    <col min="13327" max="13329" width="11.42578125" style="128"/>
    <col min="13330" max="13330" width="13.85546875" style="128" bestFit="1" customWidth="1"/>
    <col min="13331" max="13568" width="11.42578125" style="128"/>
    <col min="13569" max="13569" width="12" style="128" customWidth="1"/>
    <col min="13570" max="13570" width="41.85546875" style="128" customWidth="1"/>
    <col min="13571" max="13571" width="12.7109375" style="128" customWidth="1"/>
    <col min="13572" max="13572" width="9.140625" style="128" customWidth="1"/>
    <col min="13573" max="13573" width="7" style="128" bestFit="1" customWidth="1"/>
    <col min="13574" max="13574" width="10.7109375" style="128" customWidth="1"/>
    <col min="13575" max="13575" width="9.28515625" style="128" bestFit="1" customWidth="1"/>
    <col min="13576" max="13576" width="12.28515625" style="128" customWidth="1"/>
    <col min="13577" max="13577" width="15.28515625" style="128" customWidth="1"/>
    <col min="13578" max="13578" width="13.7109375" style="128" customWidth="1"/>
    <col min="13579" max="13579" width="9.7109375" style="128" customWidth="1"/>
    <col min="13580" max="13580" width="9.7109375" style="128" bestFit="1" customWidth="1"/>
    <col min="13581" max="13581" width="11.140625" style="128" bestFit="1" customWidth="1"/>
    <col min="13582" max="13582" width="11.140625" style="128" customWidth="1"/>
    <col min="13583" max="13585" width="11.42578125" style="128"/>
    <col min="13586" max="13586" width="13.85546875" style="128" bestFit="1" customWidth="1"/>
    <col min="13587" max="13824" width="11.42578125" style="128"/>
    <col min="13825" max="13825" width="12" style="128" customWidth="1"/>
    <col min="13826" max="13826" width="41.85546875" style="128" customWidth="1"/>
    <col min="13827" max="13827" width="12.7109375" style="128" customWidth="1"/>
    <col min="13828" max="13828" width="9.140625" style="128" customWidth="1"/>
    <col min="13829" max="13829" width="7" style="128" bestFit="1" customWidth="1"/>
    <col min="13830" max="13830" width="10.7109375" style="128" customWidth="1"/>
    <col min="13831" max="13831" width="9.28515625" style="128" bestFit="1" customWidth="1"/>
    <col min="13832" max="13832" width="12.28515625" style="128" customWidth="1"/>
    <col min="13833" max="13833" width="15.28515625" style="128" customWidth="1"/>
    <col min="13834" max="13834" width="13.7109375" style="128" customWidth="1"/>
    <col min="13835" max="13835" width="9.7109375" style="128" customWidth="1"/>
    <col min="13836" max="13836" width="9.7109375" style="128" bestFit="1" customWidth="1"/>
    <col min="13837" max="13837" width="11.140625" style="128" bestFit="1" customWidth="1"/>
    <col min="13838" max="13838" width="11.140625" style="128" customWidth="1"/>
    <col min="13839" max="13841" width="11.42578125" style="128"/>
    <col min="13842" max="13842" width="13.85546875" style="128" bestFit="1" customWidth="1"/>
    <col min="13843" max="14080" width="11.42578125" style="128"/>
    <col min="14081" max="14081" width="12" style="128" customWidth="1"/>
    <col min="14082" max="14082" width="41.85546875" style="128" customWidth="1"/>
    <col min="14083" max="14083" width="12.7109375" style="128" customWidth="1"/>
    <col min="14084" max="14084" width="9.140625" style="128" customWidth="1"/>
    <col min="14085" max="14085" width="7" style="128" bestFit="1" customWidth="1"/>
    <col min="14086" max="14086" width="10.7109375" style="128" customWidth="1"/>
    <col min="14087" max="14087" width="9.28515625" style="128" bestFit="1" customWidth="1"/>
    <col min="14088" max="14088" width="12.28515625" style="128" customWidth="1"/>
    <col min="14089" max="14089" width="15.28515625" style="128" customWidth="1"/>
    <col min="14090" max="14090" width="13.7109375" style="128" customWidth="1"/>
    <col min="14091" max="14091" width="9.7109375" style="128" customWidth="1"/>
    <col min="14092" max="14092" width="9.7109375" style="128" bestFit="1" customWidth="1"/>
    <col min="14093" max="14093" width="11.140625" style="128" bestFit="1" customWidth="1"/>
    <col min="14094" max="14094" width="11.140625" style="128" customWidth="1"/>
    <col min="14095" max="14097" width="11.42578125" style="128"/>
    <col min="14098" max="14098" width="13.85546875" style="128" bestFit="1" customWidth="1"/>
    <col min="14099" max="14336" width="11.42578125" style="128"/>
    <col min="14337" max="14337" width="12" style="128" customWidth="1"/>
    <col min="14338" max="14338" width="41.85546875" style="128" customWidth="1"/>
    <col min="14339" max="14339" width="12.7109375" style="128" customWidth="1"/>
    <col min="14340" max="14340" width="9.140625" style="128" customWidth="1"/>
    <col min="14341" max="14341" width="7" style="128" bestFit="1" customWidth="1"/>
    <col min="14342" max="14342" width="10.7109375" style="128" customWidth="1"/>
    <col min="14343" max="14343" width="9.28515625" style="128" bestFit="1" customWidth="1"/>
    <col min="14344" max="14344" width="12.28515625" style="128" customWidth="1"/>
    <col min="14345" max="14345" width="15.28515625" style="128" customWidth="1"/>
    <col min="14346" max="14346" width="13.7109375" style="128" customWidth="1"/>
    <col min="14347" max="14347" width="9.7109375" style="128" customWidth="1"/>
    <col min="14348" max="14348" width="9.7109375" style="128" bestFit="1" customWidth="1"/>
    <col min="14349" max="14349" width="11.140625" style="128" bestFit="1" customWidth="1"/>
    <col min="14350" max="14350" width="11.140625" style="128" customWidth="1"/>
    <col min="14351" max="14353" width="11.42578125" style="128"/>
    <col min="14354" max="14354" width="13.85546875" style="128" bestFit="1" customWidth="1"/>
    <col min="14355" max="14592" width="11.42578125" style="128"/>
    <col min="14593" max="14593" width="12" style="128" customWidth="1"/>
    <col min="14594" max="14594" width="41.85546875" style="128" customWidth="1"/>
    <col min="14595" max="14595" width="12.7109375" style="128" customWidth="1"/>
    <col min="14596" max="14596" width="9.140625" style="128" customWidth="1"/>
    <col min="14597" max="14597" width="7" style="128" bestFit="1" customWidth="1"/>
    <col min="14598" max="14598" width="10.7109375" style="128" customWidth="1"/>
    <col min="14599" max="14599" width="9.28515625" style="128" bestFit="1" customWidth="1"/>
    <col min="14600" max="14600" width="12.28515625" style="128" customWidth="1"/>
    <col min="14601" max="14601" width="15.28515625" style="128" customWidth="1"/>
    <col min="14602" max="14602" width="13.7109375" style="128" customWidth="1"/>
    <col min="14603" max="14603" width="9.7109375" style="128" customWidth="1"/>
    <col min="14604" max="14604" width="9.7109375" style="128" bestFit="1" customWidth="1"/>
    <col min="14605" max="14605" width="11.140625" style="128" bestFit="1" customWidth="1"/>
    <col min="14606" max="14606" width="11.140625" style="128" customWidth="1"/>
    <col min="14607" max="14609" width="11.42578125" style="128"/>
    <col min="14610" max="14610" width="13.85546875" style="128" bestFit="1" customWidth="1"/>
    <col min="14611" max="14848" width="11.42578125" style="128"/>
    <col min="14849" max="14849" width="12" style="128" customWidth="1"/>
    <col min="14850" max="14850" width="41.85546875" style="128" customWidth="1"/>
    <col min="14851" max="14851" width="12.7109375" style="128" customWidth="1"/>
    <col min="14852" max="14852" width="9.140625" style="128" customWidth="1"/>
    <col min="14853" max="14853" width="7" style="128" bestFit="1" customWidth="1"/>
    <col min="14854" max="14854" width="10.7109375" style="128" customWidth="1"/>
    <col min="14855" max="14855" width="9.28515625" style="128" bestFit="1" customWidth="1"/>
    <col min="14856" max="14856" width="12.28515625" style="128" customWidth="1"/>
    <col min="14857" max="14857" width="15.28515625" style="128" customWidth="1"/>
    <col min="14858" max="14858" width="13.7109375" style="128" customWidth="1"/>
    <col min="14859" max="14859" width="9.7109375" style="128" customWidth="1"/>
    <col min="14860" max="14860" width="9.7109375" style="128" bestFit="1" customWidth="1"/>
    <col min="14861" max="14861" width="11.140625" style="128" bestFit="1" customWidth="1"/>
    <col min="14862" max="14862" width="11.140625" style="128" customWidth="1"/>
    <col min="14863" max="14865" width="11.42578125" style="128"/>
    <col min="14866" max="14866" width="13.85546875" style="128" bestFit="1" customWidth="1"/>
    <col min="14867" max="15104" width="11.42578125" style="128"/>
    <col min="15105" max="15105" width="12" style="128" customWidth="1"/>
    <col min="15106" max="15106" width="41.85546875" style="128" customWidth="1"/>
    <col min="15107" max="15107" width="12.7109375" style="128" customWidth="1"/>
    <col min="15108" max="15108" width="9.140625" style="128" customWidth="1"/>
    <col min="15109" max="15109" width="7" style="128" bestFit="1" customWidth="1"/>
    <col min="15110" max="15110" width="10.7109375" style="128" customWidth="1"/>
    <col min="15111" max="15111" width="9.28515625" style="128" bestFit="1" customWidth="1"/>
    <col min="15112" max="15112" width="12.28515625" style="128" customWidth="1"/>
    <col min="15113" max="15113" width="15.28515625" style="128" customWidth="1"/>
    <col min="15114" max="15114" width="13.7109375" style="128" customWidth="1"/>
    <col min="15115" max="15115" width="9.7109375" style="128" customWidth="1"/>
    <col min="15116" max="15116" width="9.7109375" style="128" bestFit="1" customWidth="1"/>
    <col min="15117" max="15117" width="11.140625" style="128" bestFit="1" customWidth="1"/>
    <col min="15118" max="15118" width="11.140625" style="128" customWidth="1"/>
    <col min="15119" max="15121" width="11.42578125" style="128"/>
    <col min="15122" max="15122" width="13.85546875" style="128" bestFit="1" customWidth="1"/>
    <col min="15123" max="15360" width="11.42578125" style="128"/>
    <col min="15361" max="15361" width="12" style="128" customWidth="1"/>
    <col min="15362" max="15362" width="41.85546875" style="128" customWidth="1"/>
    <col min="15363" max="15363" width="12.7109375" style="128" customWidth="1"/>
    <col min="15364" max="15364" width="9.140625" style="128" customWidth="1"/>
    <col min="15365" max="15365" width="7" style="128" bestFit="1" customWidth="1"/>
    <col min="15366" max="15366" width="10.7109375" style="128" customWidth="1"/>
    <col min="15367" max="15367" width="9.28515625" style="128" bestFit="1" customWidth="1"/>
    <col min="15368" max="15368" width="12.28515625" style="128" customWidth="1"/>
    <col min="15369" max="15369" width="15.28515625" style="128" customWidth="1"/>
    <col min="15370" max="15370" width="13.7109375" style="128" customWidth="1"/>
    <col min="15371" max="15371" width="9.7109375" style="128" customWidth="1"/>
    <col min="15372" max="15372" width="9.7109375" style="128" bestFit="1" customWidth="1"/>
    <col min="15373" max="15373" width="11.140625" style="128" bestFit="1" customWidth="1"/>
    <col min="15374" max="15374" width="11.140625" style="128" customWidth="1"/>
    <col min="15375" max="15377" width="11.42578125" style="128"/>
    <col min="15378" max="15378" width="13.85546875" style="128" bestFit="1" customWidth="1"/>
    <col min="15379" max="15616" width="11.42578125" style="128"/>
    <col min="15617" max="15617" width="12" style="128" customWidth="1"/>
    <col min="15618" max="15618" width="41.85546875" style="128" customWidth="1"/>
    <col min="15619" max="15619" width="12.7109375" style="128" customWidth="1"/>
    <col min="15620" max="15620" width="9.140625" style="128" customWidth="1"/>
    <col min="15621" max="15621" width="7" style="128" bestFit="1" customWidth="1"/>
    <col min="15622" max="15622" width="10.7109375" style="128" customWidth="1"/>
    <col min="15623" max="15623" width="9.28515625" style="128" bestFit="1" customWidth="1"/>
    <col min="15624" max="15624" width="12.28515625" style="128" customWidth="1"/>
    <col min="15625" max="15625" width="15.28515625" style="128" customWidth="1"/>
    <col min="15626" max="15626" width="13.7109375" style="128" customWidth="1"/>
    <col min="15627" max="15627" width="9.7109375" style="128" customWidth="1"/>
    <col min="15628" max="15628" width="9.7109375" style="128" bestFit="1" customWidth="1"/>
    <col min="15629" max="15629" width="11.140625" style="128" bestFit="1" customWidth="1"/>
    <col min="15630" max="15630" width="11.140625" style="128" customWidth="1"/>
    <col min="15631" max="15633" width="11.42578125" style="128"/>
    <col min="15634" max="15634" width="13.85546875" style="128" bestFit="1" customWidth="1"/>
    <col min="15635" max="15872" width="11.42578125" style="128"/>
    <col min="15873" max="15873" width="12" style="128" customWidth="1"/>
    <col min="15874" max="15874" width="41.85546875" style="128" customWidth="1"/>
    <col min="15875" max="15875" width="12.7109375" style="128" customWidth="1"/>
    <col min="15876" max="15876" width="9.140625" style="128" customWidth="1"/>
    <col min="15877" max="15877" width="7" style="128" bestFit="1" customWidth="1"/>
    <col min="15878" max="15878" width="10.7109375" style="128" customWidth="1"/>
    <col min="15879" max="15879" width="9.28515625" style="128" bestFit="1" customWidth="1"/>
    <col min="15880" max="15880" width="12.28515625" style="128" customWidth="1"/>
    <col min="15881" max="15881" width="15.28515625" style="128" customWidth="1"/>
    <col min="15882" max="15882" width="13.7109375" style="128" customWidth="1"/>
    <col min="15883" max="15883" width="9.7109375" style="128" customWidth="1"/>
    <col min="15884" max="15884" width="9.7109375" style="128" bestFit="1" customWidth="1"/>
    <col min="15885" max="15885" width="11.140625" style="128" bestFit="1" customWidth="1"/>
    <col min="15886" max="15886" width="11.140625" style="128" customWidth="1"/>
    <col min="15887" max="15889" width="11.42578125" style="128"/>
    <col min="15890" max="15890" width="13.85546875" style="128" bestFit="1" customWidth="1"/>
    <col min="15891" max="16128" width="11.42578125" style="128"/>
    <col min="16129" max="16129" width="12" style="128" customWidth="1"/>
    <col min="16130" max="16130" width="41.85546875" style="128" customWidth="1"/>
    <col min="16131" max="16131" width="12.7109375" style="128" customWidth="1"/>
    <col min="16132" max="16132" width="9.140625" style="128" customWidth="1"/>
    <col min="16133" max="16133" width="7" style="128" bestFit="1" customWidth="1"/>
    <col min="16134" max="16134" width="10.7109375" style="128" customWidth="1"/>
    <col min="16135" max="16135" width="9.28515625" style="128" bestFit="1" customWidth="1"/>
    <col min="16136" max="16136" width="12.28515625" style="128" customWidth="1"/>
    <col min="16137" max="16137" width="15.28515625" style="128" customWidth="1"/>
    <col min="16138" max="16138" width="13.7109375" style="128" customWidth="1"/>
    <col min="16139" max="16139" width="9.7109375" style="128" customWidth="1"/>
    <col min="16140" max="16140" width="9.7109375" style="128" bestFit="1" customWidth="1"/>
    <col min="16141" max="16141" width="11.140625" style="128" bestFit="1" customWidth="1"/>
    <col min="16142" max="16142" width="11.140625" style="128" customWidth="1"/>
    <col min="16143" max="16145" width="11.42578125" style="128"/>
    <col min="16146" max="16146" width="13.85546875" style="128" bestFit="1" customWidth="1"/>
    <col min="16147" max="16384" width="11.42578125" style="128"/>
  </cols>
  <sheetData>
    <row r="3" spans="1:23" ht="20.25">
      <c r="A3" s="1026" t="s">
        <v>382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8"/>
      <c r="N3" s="163"/>
    </row>
    <row r="4" spans="1:23" ht="18">
      <c r="A4" s="1020" t="s">
        <v>383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2"/>
      <c r="N4" s="164"/>
    </row>
    <row r="5" spans="1:23" ht="18">
      <c r="A5" s="1020" t="s">
        <v>384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2"/>
      <c r="N5" s="164"/>
    </row>
    <row r="6" spans="1:23">
      <c r="A6" s="131"/>
      <c r="B6" s="132"/>
      <c r="C6" s="148"/>
      <c r="D6" s="581"/>
      <c r="E6" s="581"/>
      <c r="F6" s="581"/>
      <c r="G6" s="148"/>
      <c r="H6" s="200"/>
      <c r="I6" s="200"/>
      <c r="J6" s="200"/>
      <c r="K6" s="581"/>
      <c r="L6" s="581"/>
      <c r="M6" s="201"/>
      <c r="N6" s="202"/>
    </row>
    <row r="7" spans="1:23">
      <c r="A7" s="133" t="s">
        <v>385</v>
      </c>
      <c r="B7" s="132" t="s">
        <v>7</v>
      </c>
      <c r="C7" s="148"/>
      <c r="D7" s="581"/>
      <c r="E7" s="581"/>
      <c r="F7" s="581"/>
      <c r="G7" s="148"/>
      <c r="H7" s="200"/>
      <c r="I7" s="200"/>
      <c r="J7" s="200"/>
      <c r="K7" s="581"/>
      <c r="L7" s="581"/>
      <c r="M7" s="201"/>
      <c r="N7" s="202"/>
      <c r="O7" s="148"/>
      <c r="P7" s="148"/>
      <c r="Q7" s="148"/>
    </row>
    <row r="8" spans="1:23">
      <c r="A8" s="1029" t="s">
        <v>621</v>
      </c>
      <c r="B8" s="1030"/>
      <c r="C8" s="1030"/>
      <c r="D8" s="1030"/>
      <c r="E8" s="1031"/>
      <c r="F8" s="581"/>
      <c r="G8" s="148"/>
      <c r="H8" s="200"/>
      <c r="I8" s="200"/>
      <c r="J8" s="200"/>
      <c r="K8" s="200"/>
      <c r="L8" s="200"/>
      <c r="M8" s="204"/>
      <c r="N8" s="205"/>
      <c r="O8" s="148"/>
      <c r="P8" s="148"/>
      <c r="Q8" s="148"/>
    </row>
    <row r="9" spans="1:23">
      <c r="A9" s="582" t="s">
        <v>622</v>
      </c>
      <c r="B9" s="582" t="s">
        <v>388</v>
      </c>
      <c r="C9" s="1032">
        <v>2014</v>
      </c>
      <c r="D9" s="1032"/>
      <c r="E9" s="1032">
        <v>2015</v>
      </c>
      <c r="F9" s="1032"/>
      <c r="G9" s="1032"/>
      <c r="H9" s="207"/>
      <c r="I9" s="582" t="s">
        <v>623</v>
      </c>
      <c r="J9" s="208" t="s">
        <v>624</v>
      </c>
      <c r="K9" s="582">
        <v>2014</v>
      </c>
      <c r="L9" s="582">
        <v>2015</v>
      </c>
      <c r="M9" s="209" t="s">
        <v>625</v>
      </c>
      <c r="N9" s="202"/>
      <c r="O9" s="148"/>
      <c r="P9" s="148"/>
      <c r="Q9" s="148"/>
    </row>
    <row r="10" spans="1:23">
      <c r="A10" s="165"/>
      <c r="B10" s="210"/>
      <c r="C10" s="211" t="s">
        <v>387</v>
      </c>
      <c r="D10" s="140" t="s">
        <v>626</v>
      </c>
      <c r="E10" s="211" t="s">
        <v>387</v>
      </c>
      <c r="F10" s="140" t="s">
        <v>627</v>
      </c>
      <c r="G10" s="140" t="s">
        <v>626</v>
      </c>
      <c r="H10" s="582" t="s">
        <v>628</v>
      </c>
      <c r="I10" s="582" t="s">
        <v>629</v>
      </c>
      <c r="J10" s="208" t="s">
        <v>630</v>
      </c>
      <c r="K10" s="582" t="s">
        <v>393</v>
      </c>
      <c r="L10" s="582" t="s">
        <v>393</v>
      </c>
      <c r="M10" s="209" t="s">
        <v>631</v>
      </c>
      <c r="N10" s="202"/>
      <c r="O10" s="148"/>
      <c r="P10" s="148"/>
      <c r="Q10" s="148"/>
    </row>
    <row r="11" spans="1:23">
      <c r="A11" s="144"/>
      <c r="B11" s="148"/>
      <c r="C11" s="212"/>
      <c r="D11" s="213"/>
      <c r="E11" s="212"/>
      <c r="F11" s="213"/>
      <c r="G11" s="212"/>
      <c r="H11" s="162"/>
      <c r="I11" s="162"/>
      <c r="J11" s="162"/>
      <c r="K11" s="213"/>
      <c r="L11" s="144"/>
      <c r="M11" s="214"/>
      <c r="N11" s="215"/>
      <c r="O11" s="148"/>
      <c r="P11" s="148"/>
      <c r="Q11" s="148"/>
    </row>
    <row r="12" spans="1:23">
      <c r="A12" s="141">
        <v>511101131</v>
      </c>
      <c r="B12" s="148" t="s">
        <v>7</v>
      </c>
      <c r="C12" s="142">
        <v>1</v>
      </c>
      <c r="D12" s="166">
        <v>13548.712210526319</v>
      </c>
      <c r="E12" s="142">
        <v>1</v>
      </c>
      <c r="F12" s="216">
        <f>+G12/7</f>
        <v>2012.9515284210531</v>
      </c>
      <c r="G12" s="146">
        <f>+D12*1.04</f>
        <v>14090.660698947371</v>
      </c>
      <c r="H12" s="216">
        <f>(G12/D12-1)*100</f>
        <v>4.0000000000000036</v>
      </c>
      <c r="I12" s="216">
        <f>G12-D12</f>
        <v>541.94848842105239</v>
      </c>
      <c r="J12" s="216">
        <f>I12*100/D12</f>
        <v>3.9999999999999973</v>
      </c>
      <c r="K12" s="166">
        <f>D12*0.08</f>
        <v>1083.8969768421055</v>
      </c>
      <c r="L12" s="146">
        <f>G12*0.08</f>
        <v>1127.2528559157897</v>
      </c>
      <c r="M12" s="214"/>
      <c r="N12" s="215"/>
      <c r="O12" s="225"/>
      <c r="P12" s="232"/>
      <c r="Q12" s="149"/>
      <c r="R12" s="176"/>
      <c r="W12" s="176"/>
    </row>
    <row r="13" spans="1:23">
      <c r="A13" s="141"/>
      <c r="B13" s="217"/>
      <c r="C13" s="142"/>
      <c r="D13" s="166"/>
      <c r="E13" s="142"/>
      <c r="F13" s="216"/>
      <c r="G13" s="146"/>
      <c r="H13" s="216"/>
      <c r="I13" s="216"/>
      <c r="J13" s="216"/>
      <c r="K13" s="166"/>
      <c r="L13" s="146"/>
      <c r="M13" s="214"/>
      <c r="N13" s="215"/>
      <c r="O13" s="149"/>
      <c r="P13" s="232"/>
      <c r="Q13" s="148"/>
    </row>
    <row r="14" spans="1:23">
      <c r="A14" s="144"/>
      <c r="B14" s="148" t="s">
        <v>397</v>
      </c>
      <c r="C14" s="142">
        <f>SUM(C12:C13)</f>
        <v>1</v>
      </c>
      <c r="D14" s="161"/>
      <c r="E14" s="142">
        <v>1</v>
      </c>
      <c r="F14" s="162"/>
      <c r="G14" s="144"/>
      <c r="H14" s="162"/>
      <c r="I14" s="162"/>
      <c r="J14" s="162"/>
      <c r="K14" s="161"/>
      <c r="L14" s="144"/>
      <c r="M14" s="214"/>
      <c r="N14" s="215"/>
      <c r="O14" s="148"/>
      <c r="P14" s="232"/>
      <c r="Q14" s="148"/>
    </row>
    <row r="15" spans="1:23">
      <c r="A15" s="150"/>
      <c r="B15" s="218"/>
      <c r="C15" s="150"/>
      <c r="D15" s="219"/>
      <c r="E15" s="150"/>
      <c r="F15" s="219"/>
      <c r="G15" s="150"/>
      <c r="H15" s="220"/>
      <c r="I15" s="220"/>
      <c r="J15" s="220"/>
      <c r="K15" s="219"/>
      <c r="L15" s="150"/>
      <c r="M15" s="221"/>
      <c r="N15" s="215"/>
      <c r="O15" s="148"/>
      <c r="P15" s="232"/>
      <c r="Q15" s="148"/>
    </row>
    <row r="16" spans="1:23" ht="20.25">
      <c r="A16" s="1026" t="s">
        <v>382</v>
      </c>
      <c r="B16" s="1027"/>
      <c r="C16" s="1027"/>
      <c r="D16" s="1027"/>
      <c r="E16" s="1027"/>
      <c r="F16" s="1027"/>
      <c r="G16" s="1027"/>
      <c r="H16" s="1027"/>
      <c r="I16" s="1027"/>
      <c r="J16" s="1027"/>
      <c r="K16" s="1027"/>
      <c r="L16" s="1027"/>
      <c r="M16" s="1028"/>
      <c r="N16" s="163"/>
      <c r="O16" s="148"/>
      <c r="P16" s="232"/>
      <c r="Q16" s="148"/>
    </row>
    <row r="17" spans="1:23" ht="18">
      <c r="A17" s="1020" t="s">
        <v>383</v>
      </c>
      <c r="B17" s="1021"/>
      <c r="C17" s="1021"/>
      <c r="D17" s="1021"/>
      <c r="E17" s="1021"/>
      <c r="F17" s="1021"/>
      <c r="G17" s="1021"/>
      <c r="H17" s="1021"/>
      <c r="I17" s="1021"/>
      <c r="J17" s="1021"/>
      <c r="K17" s="1021"/>
      <c r="L17" s="1021"/>
      <c r="M17" s="1022"/>
      <c r="N17" s="164"/>
      <c r="O17" s="148"/>
      <c r="P17" s="232"/>
      <c r="Q17" s="148"/>
    </row>
    <row r="18" spans="1:23" ht="18">
      <c r="A18" s="1020" t="s">
        <v>632</v>
      </c>
      <c r="B18" s="1021"/>
      <c r="C18" s="1021"/>
      <c r="D18" s="1021"/>
      <c r="E18" s="1021"/>
      <c r="F18" s="1021"/>
      <c r="G18" s="1021"/>
      <c r="H18" s="1021"/>
      <c r="I18" s="1021"/>
      <c r="J18" s="1021"/>
      <c r="K18" s="1021"/>
      <c r="L18" s="1021"/>
      <c r="M18" s="1022"/>
      <c r="N18" s="164"/>
      <c r="O18" s="148"/>
      <c r="P18" s="232"/>
      <c r="Q18" s="148"/>
    </row>
    <row r="19" spans="1:23">
      <c r="A19" s="131"/>
      <c r="B19" s="132"/>
      <c r="C19" s="148"/>
      <c r="D19" s="581"/>
      <c r="E19" s="581"/>
      <c r="F19" s="581"/>
      <c r="G19" s="148"/>
      <c r="H19" s="200"/>
      <c r="I19" s="200"/>
      <c r="J19" s="200"/>
      <c r="K19" s="581"/>
      <c r="L19" s="581"/>
      <c r="M19" s="201"/>
      <c r="N19" s="202"/>
      <c r="O19" s="148"/>
      <c r="P19" s="232"/>
      <c r="Q19" s="148"/>
    </row>
    <row r="20" spans="1:23">
      <c r="A20" s="133" t="s">
        <v>399</v>
      </c>
      <c r="B20" s="132" t="s">
        <v>30</v>
      </c>
      <c r="C20" s="148"/>
      <c r="D20" s="581"/>
      <c r="E20" s="581"/>
      <c r="F20" s="581"/>
      <c r="G20" s="148"/>
      <c r="H20" s="200"/>
      <c r="I20" s="200"/>
      <c r="J20" s="200"/>
      <c r="K20" s="581"/>
      <c r="L20" s="581"/>
      <c r="M20" s="201"/>
      <c r="N20" s="202"/>
      <c r="O20" s="148"/>
      <c r="P20" s="232"/>
      <c r="Q20" s="148"/>
    </row>
    <row r="21" spans="1:23">
      <c r="A21" s="1029" t="s">
        <v>621</v>
      </c>
      <c r="B21" s="1030"/>
      <c r="C21" s="1030"/>
      <c r="D21" s="1030"/>
      <c r="E21" s="1031"/>
      <c r="F21" s="581"/>
      <c r="G21" s="148"/>
      <c r="H21" s="200"/>
      <c r="I21" s="200"/>
      <c r="J21" s="200"/>
      <c r="K21" s="200"/>
      <c r="L21" s="200"/>
      <c r="M21" s="204"/>
      <c r="N21" s="205"/>
      <c r="O21" s="148"/>
      <c r="P21" s="232"/>
      <c r="Q21" s="148"/>
    </row>
    <row r="22" spans="1:23">
      <c r="A22" s="582" t="s">
        <v>622</v>
      </c>
      <c r="B22" s="582" t="s">
        <v>388</v>
      </c>
      <c r="C22" s="1032">
        <v>2014</v>
      </c>
      <c r="D22" s="1032"/>
      <c r="E22" s="1032">
        <v>2015</v>
      </c>
      <c r="F22" s="1032"/>
      <c r="G22" s="1032"/>
      <c r="H22" s="207"/>
      <c r="I22" s="582" t="s">
        <v>623</v>
      </c>
      <c r="J22" s="208" t="s">
        <v>624</v>
      </c>
      <c r="K22" s="582">
        <v>2014</v>
      </c>
      <c r="L22" s="582">
        <v>2015</v>
      </c>
      <c r="M22" s="209" t="s">
        <v>625</v>
      </c>
      <c r="N22" s="202"/>
      <c r="O22" s="148"/>
      <c r="P22" s="232"/>
      <c r="Q22" s="148"/>
    </row>
    <row r="23" spans="1:23">
      <c r="A23" s="165"/>
      <c r="B23" s="210"/>
      <c r="C23" s="211" t="s">
        <v>387</v>
      </c>
      <c r="D23" s="140" t="s">
        <v>626</v>
      </c>
      <c r="E23" s="211" t="s">
        <v>387</v>
      </c>
      <c r="F23" s="140" t="s">
        <v>627</v>
      </c>
      <c r="G23" s="140" t="s">
        <v>626</v>
      </c>
      <c r="H23" s="582" t="s">
        <v>628</v>
      </c>
      <c r="I23" s="582" t="s">
        <v>629</v>
      </c>
      <c r="J23" s="208" t="s">
        <v>630</v>
      </c>
      <c r="K23" s="582" t="s">
        <v>393</v>
      </c>
      <c r="L23" s="582" t="s">
        <v>393</v>
      </c>
      <c r="M23" s="209" t="s">
        <v>631</v>
      </c>
      <c r="N23" s="202"/>
      <c r="O23" s="148"/>
      <c r="P23" s="232"/>
      <c r="Q23" s="148"/>
    </row>
    <row r="24" spans="1:23">
      <c r="A24" s="144"/>
      <c r="B24" s="161"/>
      <c r="C24" s="161"/>
      <c r="D24" s="161"/>
      <c r="E24" s="161"/>
      <c r="F24" s="161"/>
      <c r="G24" s="213"/>
      <c r="H24" s="162"/>
      <c r="I24" s="162"/>
      <c r="J24" s="162"/>
      <c r="K24" s="161"/>
      <c r="L24" s="148"/>
      <c r="M24" s="214"/>
      <c r="N24" s="215"/>
      <c r="O24" s="148"/>
      <c r="P24" s="232"/>
      <c r="Q24" s="148"/>
    </row>
    <row r="25" spans="1:23">
      <c r="A25" s="141">
        <v>511101111</v>
      </c>
      <c r="B25" s="161" t="s">
        <v>400</v>
      </c>
      <c r="C25" s="162">
        <v>10</v>
      </c>
      <c r="D25" s="166">
        <v>6096.8084210526331</v>
      </c>
      <c r="E25" s="162">
        <v>10</v>
      </c>
      <c r="F25" s="216">
        <f>+G25/7</f>
        <v>905.81153684210551</v>
      </c>
      <c r="G25" s="146">
        <f>+D25*1.04</f>
        <v>6340.6807578947382</v>
      </c>
      <c r="H25" s="216">
        <f>(G25/D25-1)*100</f>
        <v>4.0000000000000036</v>
      </c>
      <c r="I25" s="216">
        <f>G25-D25</f>
        <v>243.87233684210514</v>
      </c>
      <c r="J25" s="216">
        <f>I25*100/D25</f>
        <v>3.9999999999999969</v>
      </c>
      <c r="K25" s="166">
        <f>D25*0.08</f>
        <v>487.74467368421068</v>
      </c>
      <c r="L25" s="189">
        <f>G25*0.08</f>
        <v>507.25446063157909</v>
      </c>
      <c r="M25" s="214"/>
      <c r="N25" s="215"/>
      <c r="O25" s="225"/>
      <c r="P25" s="232"/>
      <c r="Q25" s="148"/>
      <c r="R25" s="176"/>
      <c r="W25" s="176"/>
    </row>
    <row r="26" spans="1:23">
      <c r="A26" s="144"/>
      <c r="B26" s="161" t="s">
        <v>397</v>
      </c>
      <c r="C26" s="162">
        <f>SUM(C25:C25)</f>
        <v>10</v>
      </c>
      <c r="D26" s="161"/>
      <c r="E26" s="162">
        <f>SUM(E25:E25)</f>
        <v>10</v>
      </c>
      <c r="F26" s="162"/>
      <c r="G26" s="161"/>
      <c r="H26" s="162"/>
      <c r="I26" s="162"/>
      <c r="J26" s="162"/>
      <c r="K26" s="161"/>
      <c r="L26" s="148"/>
      <c r="M26" s="214"/>
      <c r="N26" s="215"/>
      <c r="O26" s="148"/>
      <c r="P26" s="232"/>
      <c r="Q26" s="148"/>
    </row>
    <row r="27" spans="1:23">
      <c r="A27" s="150"/>
      <c r="B27" s="219"/>
      <c r="C27" s="219"/>
      <c r="D27" s="219"/>
      <c r="E27" s="219"/>
      <c r="F27" s="219"/>
      <c r="G27" s="219"/>
      <c r="H27" s="220"/>
      <c r="I27" s="220"/>
      <c r="J27" s="220"/>
      <c r="K27" s="219"/>
      <c r="L27" s="218"/>
      <c r="M27" s="221"/>
      <c r="N27" s="215"/>
      <c r="O27" s="148"/>
      <c r="P27" s="232"/>
      <c r="Q27" s="148"/>
    </row>
    <row r="28" spans="1:23" ht="20.25">
      <c r="A28" s="1026" t="s">
        <v>382</v>
      </c>
      <c r="B28" s="1027"/>
      <c r="C28" s="1027"/>
      <c r="D28" s="1027"/>
      <c r="E28" s="1027"/>
      <c r="F28" s="1027"/>
      <c r="G28" s="1027"/>
      <c r="H28" s="1027"/>
      <c r="I28" s="1027"/>
      <c r="J28" s="1027"/>
      <c r="K28" s="1027"/>
      <c r="L28" s="1027"/>
      <c r="M28" s="1028"/>
      <c r="N28" s="163"/>
      <c r="O28" s="148"/>
      <c r="P28" s="232"/>
      <c r="Q28" s="148"/>
    </row>
    <row r="29" spans="1:23" ht="18">
      <c r="A29" s="1020" t="s">
        <v>383</v>
      </c>
      <c r="B29" s="1021"/>
      <c r="C29" s="1021"/>
      <c r="D29" s="1021"/>
      <c r="E29" s="1021"/>
      <c r="F29" s="1021"/>
      <c r="G29" s="1021"/>
      <c r="H29" s="1021"/>
      <c r="I29" s="1021"/>
      <c r="J29" s="1021"/>
      <c r="K29" s="1021"/>
      <c r="L29" s="1021"/>
      <c r="M29" s="1022"/>
      <c r="N29" s="164"/>
      <c r="O29" s="148"/>
      <c r="P29" s="232"/>
      <c r="Q29" s="148"/>
    </row>
    <row r="30" spans="1:23" ht="18">
      <c r="A30" s="1020" t="s">
        <v>384</v>
      </c>
      <c r="B30" s="1021"/>
      <c r="C30" s="1021"/>
      <c r="D30" s="1021"/>
      <c r="E30" s="1021"/>
      <c r="F30" s="1021"/>
      <c r="G30" s="1021"/>
      <c r="H30" s="1021"/>
      <c r="I30" s="1021"/>
      <c r="J30" s="1021"/>
      <c r="K30" s="1021"/>
      <c r="L30" s="1021"/>
      <c r="M30" s="1022"/>
      <c r="N30" s="164"/>
      <c r="O30" s="148"/>
      <c r="P30" s="232"/>
      <c r="Q30" s="148"/>
    </row>
    <row r="31" spans="1:23">
      <c r="A31" s="131"/>
      <c r="B31" s="132"/>
      <c r="C31" s="148"/>
      <c r="D31" s="581"/>
      <c r="E31" s="581"/>
      <c r="F31" s="581"/>
      <c r="G31" s="148"/>
      <c r="H31" s="200"/>
      <c r="I31" s="200"/>
      <c r="J31" s="200"/>
      <c r="K31" s="581"/>
      <c r="L31" s="581"/>
      <c r="M31" s="201"/>
      <c r="N31" s="202"/>
      <c r="O31" s="148"/>
      <c r="P31" s="232"/>
      <c r="Q31" s="148"/>
    </row>
    <row r="32" spans="1:23">
      <c r="A32" s="133" t="s">
        <v>401</v>
      </c>
      <c r="B32" s="132" t="s">
        <v>402</v>
      </c>
      <c r="C32" s="148"/>
      <c r="D32" s="581"/>
      <c r="E32" s="581"/>
      <c r="F32" s="581"/>
      <c r="G32" s="148"/>
      <c r="H32" s="200"/>
      <c r="I32" s="200"/>
      <c r="J32" s="200"/>
      <c r="K32" s="581"/>
      <c r="L32" s="581"/>
      <c r="M32" s="201"/>
      <c r="N32" s="202"/>
      <c r="O32" s="148"/>
      <c r="P32" s="232"/>
      <c r="Q32" s="148"/>
    </row>
    <row r="33" spans="1:18">
      <c r="A33" s="1036" t="s">
        <v>621</v>
      </c>
      <c r="B33" s="1031"/>
      <c r="C33" s="1031"/>
      <c r="D33" s="1031"/>
      <c r="E33" s="1031"/>
      <c r="F33" s="581"/>
      <c r="G33" s="148"/>
      <c r="H33" s="200"/>
      <c r="I33" s="200"/>
      <c r="J33" s="200"/>
      <c r="K33" s="200"/>
      <c r="L33" s="200"/>
      <c r="M33" s="204"/>
      <c r="N33" s="205"/>
      <c r="O33" s="148"/>
      <c r="P33" s="232"/>
      <c r="Q33" s="148"/>
    </row>
    <row r="34" spans="1:18">
      <c r="A34" s="582" t="s">
        <v>622</v>
      </c>
      <c r="B34" s="582" t="s">
        <v>388</v>
      </c>
      <c r="C34" s="1032">
        <v>2014</v>
      </c>
      <c r="D34" s="1032"/>
      <c r="E34" s="1032">
        <v>2015</v>
      </c>
      <c r="F34" s="1032"/>
      <c r="G34" s="1032"/>
      <c r="H34" s="207"/>
      <c r="I34" s="582" t="s">
        <v>623</v>
      </c>
      <c r="J34" s="208" t="s">
        <v>624</v>
      </c>
      <c r="K34" s="582">
        <v>2014</v>
      </c>
      <c r="L34" s="582">
        <v>2015</v>
      </c>
      <c r="M34" s="209" t="s">
        <v>625</v>
      </c>
      <c r="N34" s="202"/>
      <c r="O34" s="148"/>
      <c r="P34" s="232"/>
      <c r="Q34" s="148"/>
    </row>
    <row r="35" spans="1:18">
      <c r="A35" s="165"/>
      <c r="B35" s="210"/>
      <c r="C35" s="211" t="s">
        <v>387</v>
      </c>
      <c r="D35" s="140" t="s">
        <v>626</v>
      </c>
      <c r="E35" s="211" t="s">
        <v>387</v>
      </c>
      <c r="F35" s="140" t="s">
        <v>627</v>
      </c>
      <c r="G35" s="140" t="s">
        <v>626</v>
      </c>
      <c r="H35" s="582" t="s">
        <v>628</v>
      </c>
      <c r="I35" s="582" t="s">
        <v>629</v>
      </c>
      <c r="J35" s="208" t="s">
        <v>630</v>
      </c>
      <c r="K35" s="582" t="s">
        <v>393</v>
      </c>
      <c r="L35" s="582" t="s">
        <v>393</v>
      </c>
      <c r="M35" s="209" t="s">
        <v>631</v>
      </c>
      <c r="N35" s="202"/>
      <c r="O35" s="148"/>
      <c r="P35" s="232"/>
      <c r="Q35" s="148"/>
    </row>
    <row r="36" spans="1:18">
      <c r="A36" s="144"/>
      <c r="B36" s="161"/>
      <c r="C36" s="161"/>
      <c r="D36" s="161"/>
      <c r="E36" s="161"/>
      <c r="F36" s="161"/>
      <c r="G36" s="213"/>
      <c r="H36" s="162"/>
      <c r="I36" s="162"/>
      <c r="J36" s="162"/>
      <c r="K36" s="161"/>
      <c r="L36" s="222"/>
      <c r="M36" s="223"/>
      <c r="N36" s="215"/>
      <c r="O36" s="148"/>
      <c r="P36" s="232"/>
      <c r="Q36" s="148"/>
    </row>
    <row r="37" spans="1:18">
      <c r="A37" s="141">
        <v>511101111</v>
      </c>
      <c r="B37" s="161" t="s">
        <v>402</v>
      </c>
      <c r="C37" s="162">
        <v>1</v>
      </c>
      <c r="D37" s="166">
        <v>6774.4806315789483</v>
      </c>
      <c r="E37" s="162">
        <v>1</v>
      </c>
      <c r="F37" s="216">
        <f>+G37/7</f>
        <v>1006.494265263158</v>
      </c>
      <c r="G37" s="146">
        <f>+D37*1.04</f>
        <v>7045.4598568421061</v>
      </c>
      <c r="H37" s="216">
        <f>(G37/D37-1)*100</f>
        <v>4.0000000000000036</v>
      </c>
      <c r="I37" s="216">
        <f>G37-D37</f>
        <v>270.97922526315779</v>
      </c>
      <c r="J37" s="216">
        <f>I37*100/D37</f>
        <v>3.9999999999999978</v>
      </c>
      <c r="K37" s="166">
        <f>D37*0.08</f>
        <v>541.95845052631591</v>
      </c>
      <c r="L37" s="189">
        <f>G37*0.08</f>
        <v>563.6367885473685</v>
      </c>
      <c r="M37" s="214">
        <f>G37*0.3/7*20</f>
        <v>6038.9655915789481</v>
      </c>
      <c r="N37" s="215"/>
      <c r="O37" s="232"/>
      <c r="P37" s="232"/>
      <c r="Q37" s="148"/>
      <c r="R37" s="176"/>
    </row>
    <row r="38" spans="1:18">
      <c r="A38" s="141">
        <v>511101131</v>
      </c>
      <c r="B38" s="161" t="s">
        <v>403</v>
      </c>
      <c r="C38" s="162">
        <v>1</v>
      </c>
      <c r="D38" s="166">
        <v>4351.7326944000006</v>
      </c>
      <c r="E38" s="162">
        <v>0</v>
      </c>
      <c r="F38" s="216">
        <v>0</v>
      </c>
      <c r="G38" s="146">
        <v>0</v>
      </c>
      <c r="H38" s="216">
        <v>0</v>
      </c>
      <c r="I38" s="216">
        <v>0</v>
      </c>
      <c r="J38" s="216">
        <f>I38*100/D38</f>
        <v>0</v>
      </c>
      <c r="K38" s="166">
        <f>D38*0.08</f>
        <v>348.13861555200003</v>
      </c>
      <c r="L38" s="189">
        <f>G38*0.08</f>
        <v>0</v>
      </c>
      <c r="M38" s="214">
        <f>G38*0.3/7*20</f>
        <v>0</v>
      </c>
      <c r="N38" s="215"/>
      <c r="O38" s="232"/>
      <c r="P38" s="232"/>
      <c r="Q38" s="148"/>
    </row>
    <row r="39" spans="1:18">
      <c r="A39" s="141">
        <v>511101131</v>
      </c>
      <c r="B39" s="161" t="s">
        <v>404</v>
      </c>
      <c r="C39" s="162">
        <v>1</v>
      </c>
      <c r="D39" s="166">
        <v>4268.8394112000005</v>
      </c>
      <c r="E39" s="142">
        <v>1</v>
      </c>
      <c r="F39" s="216">
        <f>+G39/7</f>
        <v>634.22756966400004</v>
      </c>
      <c r="G39" s="146">
        <f>+D39*1.04</f>
        <v>4439.5929876480004</v>
      </c>
      <c r="H39" s="216">
        <f>(G39/D39-1)*100</f>
        <v>4.0000000000000036</v>
      </c>
      <c r="I39" s="216">
        <f>G39-D39</f>
        <v>170.75357644799988</v>
      </c>
      <c r="J39" s="216">
        <f>I39*100/D39</f>
        <v>3.9999999999999964</v>
      </c>
      <c r="K39" s="166">
        <f>D39*0.08</f>
        <v>341.50715289600004</v>
      </c>
      <c r="L39" s="189">
        <f>G39*0.08</f>
        <v>355.16743901184003</v>
      </c>
      <c r="M39" s="214">
        <f>G39*0.3/7*20</f>
        <v>3805.3654179839996</v>
      </c>
      <c r="N39" s="215"/>
      <c r="O39" s="232"/>
      <c r="P39" s="232"/>
      <c r="Q39" s="148"/>
      <c r="R39" s="176"/>
    </row>
    <row r="40" spans="1:18">
      <c r="A40" s="141"/>
      <c r="B40" s="170"/>
      <c r="C40" s="162"/>
      <c r="D40" s="224"/>
      <c r="E40" s="142"/>
      <c r="F40" s="162"/>
      <c r="G40" s="224"/>
      <c r="H40" s="162"/>
      <c r="I40" s="162"/>
      <c r="J40" s="162"/>
      <c r="K40" s="224"/>
      <c r="L40" s="156"/>
      <c r="M40" s="214"/>
      <c r="N40" s="215"/>
      <c r="O40" s="148"/>
      <c r="P40" s="232"/>
      <c r="Q40" s="148"/>
    </row>
    <row r="41" spans="1:18">
      <c r="A41" s="144"/>
      <c r="B41" s="161" t="s">
        <v>397</v>
      </c>
      <c r="C41" s="162">
        <f>SUM(C37:C40)</f>
        <v>3</v>
      </c>
      <c r="D41" s="161"/>
      <c r="E41" s="142">
        <f>SUM(E37:E40)</f>
        <v>2</v>
      </c>
      <c r="F41" s="162"/>
      <c r="G41" s="161"/>
      <c r="H41" s="162"/>
      <c r="I41" s="162"/>
      <c r="J41" s="162"/>
      <c r="K41" s="161"/>
      <c r="L41" s="179"/>
      <c r="M41" s="214"/>
      <c r="N41" s="215"/>
      <c r="O41" s="148"/>
      <c r="P41" s="232"/>
      <c r="Q41" s="148"/>
    </row>
    <row r="42" spans="1:18">
      <c r="A42" s="150"/>
      <c r="B42" s="219"/>
      <c r="C42" s="219"/>
      <c r="D42" s="219"/>
      <c r="E42" s="150"/>
      <c r="F42" s="219"/>
      <c r="G42" s="219"/>
      <c r="H42" s="220"/>
      <c r="I42" s="220"/>
      <c r="J42" s="220"/>
      <c r="K42" s="219"/>
      <c r="L42" s="188"/>
      <c r="M42" s="221"/>
      <c r="N42" s="215"/>
      <c r="O42" s="148"/>
      <c r="P42" s="232"/>
      <c r="Q42" s="148"/>
    </row>
    <row r="43" spans="1:18" s="148" customFormat="1" ht="20.25">
      <c r="A43" s="1026" t="s">
        <v>382</v>
      </c>
      <c r="B43" s="1027"/>
      <c r="C43" s="1027"/>
      <c r="D43" s="1027"/>
      <c r="E43" s="1027"/>
      <c r="F43" s="1027"/>
      <c r="G43" s="1027"/>
      <c r="H43" s="1027"/>
      <c r="I43" s="1027"/>
      <c r="J43" s="1027"/>
      <c r="K43" s="1027"/>
      <c r="L43" s="1027"/>
      <c r="M43" s="1028"/>
      <c r="N43" s="163"/>
      <c r="P43" s="232"/>
    </row>
    <row r="44" spans="1:18" s="148" customFormat="1" ht="18">
      <c r="A44" s="1020" t="s">
        <v>383</v>
      </c>
      <c r="B44" s="1021"/>
      <c r="C44" s="1021"/>
      <c r="D44" s="1021"/>
      <c r="E44" s="1021"/>
      <c r="F44" s="1021"/>
      <c r="G44" s="1021"/>
      <c r="H44" s="1021"/>
      <c r="I44" s="1021"/>
      <c r="J44" s="1021"/>
      <c r="K44" s="1021"/>
      <c r="L44" s="1021"/>
      <c r="M44" s="1022"/>
      <c r="N44" s="164"/>
      <c r="P44" s="232"/>
    </row>
    <row r="45" spans="1:18" s="148" customFormat="1" ht="18">
      <c r="A45" s="1020" t="s">
        <v>384</v>
      </c>
      <c r="B45" s="1021"/>
      <c r="C45" s="1021"/>
      <c r="D45" s="1021"/>
      <c r="E45" s="1021"/>
      <c r="F45" s="1021"/>
      <c r="G45" s="1021"/>
      <c r="H45" s="1021"/>
      <c r="I45" s="1021"/>
      <c r="J45" s="1021"/>
      <c r="K45" s="1021"/>
      <c r="L45" s="1021"/>
      <c r="M45" s="1022"/>
      <c r="N45" s="164"/>
      <c r="P45" s="232"/>
    </row>
    <row r="46" spans="1:18" s="148" customFormat="1">
      <c r="A46" s="131"/>
      <c r="B46" s="132"/>
      <c r="D46" s="581"/>
      <c r="E46" s="581"/>
      <c r="F46" s="581"/>
      <c r="H46" s="200"/>
      <c r="I46" s="200"/>
      <c r="J46" s="200"/>
      <c r="K46" s="581"/>
      <c r="L46" s="581"/>
      <c r="M46" s="201"/>
      <c r="N46" s="202"/>
      <c r="P46" s="232"/>
    </row>
    <row r="47" spans="1:18" s="148" customFormat="1">
      <c r="A47" s="133" t="s">
        <v>405</v>
      </c>
      <c r="B47" s="132" t="s">
        <v>406</v>
      </c>
      <c r="D47" s="581"/>
      <c r="E47" s="581"/>
      <c r="F47" s="581"/>
      <c r="H47" s="200"/>
      <c r="I47" s="200"/>
      <c r="J47" s="200"/>
      <c r="K47" s="581"/>
      <c r="L47" s="581"/>
      <c r="M47" s="201"/>
      <c r="N47" s="202"/>
      <c r="P47" s="232"/>
    </row>
    <row r="48" spans="1:18" s="148" customFormat="1">
      <c r="A48" s="1029" t="s">
        <v>621</v>
      </c>
      <c r="B48" s="1030"/>
      <c r="C48" s="1030"/>
      <c r="D48" s="1030"/>
      <c r="E48" s="1031"/>
      <c r="F48" s="581"/>
      <c r="H48" s="200"/>
      <c r="I48" s="200"/>
      <c r="J48" s="200"/>
      <c r="K48" s="200"/>
      <c r="L48" s="200"/>
      <c r="M48" s="204"/>
      <c r="N48" s="205"/>
      <c r="P48" s="232"/>
    </row>
    <row r="49" spans="1:21" s="148" customFormat="1">
      <c r="A49" s="582" t="s">
        <v>622</v>
      </c>
      <c r="B49" s="582" t="s">
        <v>388</v>
      </c>
      <c r="C49" s="1032">
        <v>2014</v>
      </c>
      <c r="D49" s="1032"/>
      <c r="E49" s="1032">
        <v>2015</v>
      </c>
      <c r="F49" s="1032"/>
      <c r="G49" s="1032"/>
      <c r="H49" s="207"/>
      <c r="I49" s="582" t="s">
        <v>623</v>
      </c>
      <c r="J49" s="208" t="s">
        <v>624</v>
      </c>
      <c r="K49" s="582">
        <v>2014</v>
      </c>
      <c r="L49" s="582">
        <v>2015</v>
      </c>
      <c r="M49" s="209" t="s">
        <v>625</v>
      </c>
      <c r="N49" s="202"/>
      <c r="P49" s="232"/>
    </row>
    <row r="50" spans="1:21" s="148" customFormat="1">
      <c r="A50" s="165"/>
      <c r="B50" s="210"/>
      <c r="C50" s="211" t="s">
        <v>387</v>
      </c>
      <c r="D50" s="140" t="s">
        <v>626</v>
      </c>
      <c r="E50" s="211" t="s">
        <v>387</v>
      </c>
      <c r="F50" s="140" t="s">
        <v>627</v>
      </c>
      <c r="G50" s="140" t="s">
        <v>626</v>
      </c>
      <c r="H50" s="582" t="s">
        <v>628</v>
      </c>
      <c r="I50" s="582" t="s">
        <v>629</v>
      </c>
      <c r="J50" s="208" t="s">
        <v>630</v>
      </c>
      <c r="K50" s="582" t="s">
        <v>393</v>
      </c>
      <c r="L50" s="582" t="s">
        <v>393</v>
      </c>
      <c r="M50" s="209" t="s">
        <v>631</v>
      </c>
      <c r="N50" s="202"/>
      <c r="P50" s="232"/>
    </row>
    <row r="51" spans="1:21" s="148" customFormat="1">
      <c r="A51" s="144"/>
      <c r="B51" s="161"/>
      <c r="C51" s="161"/>
      <c r="D51" s="161"/>
      <c r="E51" s="161"/>
      <c r="F51" s="161"/>
      <c r="G51" s="213"/>
      <c r="H51" s="162"/>
      <c r="I51" s="162"/>
      <c r="J51" s="162"/>
      <c r="K51" s="161"/>
      <c r="L51" s="222"/>
      <c r="M51" s="223"/>
      <c r="N51" s="215"/>
      <c r="P51" s="232"/>
    </row>
    <row r="52" spans="1:21" s="148" customFormat="1">
      <c r="A52" s="141">
        <v>511101131</v>
      </c>
      <c r="B52" s="161" t="s">
        <v>407</v>
      </c>
      <c r="C52" s="162">
        <v>1</v>
      </c>
      <c r="D52" s="166">
        <v>3409.9473408000003</v>
      </c>
      <c r="E52" s="162">
        <v>1</v>
      </c>
      <c r="F52" s="216">
        <f>+G52/7</f>
        <v>506.62074777600003</v>
      </c>
      <c r="G52" s="146">
        <f>+D52*1.04</f>
        <v>3546.3452344320003</v>
      </c>
      <c r="H52" s="216">
        <f>(G52/D52-1)*100</f>
        <v>4.0000000000000036</v>
      </c>
      <c r="I52" s="216">
        <f>G52-D52</f>
        <v>136.39789363199998</v>
      </c>
      <c r="J52" s="216">
        <f>I52*100/D52</f>
        <v>3.9999999999999991</v>
      </c>
      <c r="K52" s="146">
        <f>D52*0.08</f>
        <v>272.79578726400001</v>
      </c>
      <c r="L52" s="189">
        <f>G52*0.08</f>
        <v>283.70761875456003</v>
      </c>
      <c r="M52" s="214">
        <f>G52*0.3/7*20</f>
        <v>3039.7244866560004</v>
      </c>
      <c r="N52" s="215"/>
      <c r="O52" s="225"/>
      <c r="P52" s="232"/>
      <c r="U52" s="128"/>
    </row>
    <row r="53" spans="1:21" s="148" customFormat="1">
      <c r="A53" s="141">
        <v>511101131</v>
      </c>
      <c r="B53" s="161" t="s">
        <v>408</v>
      </c>
      <c r="C53" s="162">
        <v>1</v>
      </c>
      <c r="D53" s="166">
        <v>1725.5408352000002</v>
      </c>
      <c r="E53" s="162">
        <v>1</v>
      </c>
      <c r="F53" s="216">
        <f>+G53/7</f>
        <v>256.36606694400001</v>
      </c>
      <c r="G53" s="146">
        <f>+D53*1.04</f>
        <v>1794.5624686080002</v>
      </c>
      <c r="H53" s="216">
        <f>(G53/D53-1)*100</f>
        <v>4.0000000000000036</v>
      </c>
      <c r="I53" s="216">
        <f>G53-D53</f>
        <v>69.021633408000071</v>
      </c>
      <c r="J53" s="216">
        <f>I53*100/D53</f>
        <v>4.0000000000000036</v>
      </c>
      <c r="K53" s="146">
        <f>D53*0.08</f>
        <v>138.04326681600003</v>
      </c>
      <c r="L53" s="189">
        <f>G53*0.08</f>
        <v>143.56499748864002</v>
      </c>
      <c r="M53" s="214">
        <f>G53*0.3/7*20</f>
        <v>1538.1964016639999</v>
      </c>
      <c r="N53" s="215"/>
      <c r="O53" s="225"/>
      <c r="P53" s="232"/>
      <c r="U53" s="128"/>
    </row>
    <row r="54" spans="1:21" s="148" customFormat="1">
      <c r="A54" s="141">
        <v>511101131</v>
      </c>
      <c r="B54" s="161" t="s">
        <v>409</v>
      </c>
      <c r="C54" s="162">
        <v>1</v>
      </c>
      <c r="D54" s="166">
        <v>1725.5408352000002</v>
      </c>
      <c r="E54" s="162">
        <v>1</v>
      </c>
      <c r="F54" s="216">
        <f>+G54/7</f>
        <v>256.36606694400001</v>
      </c>
      <c r="G54" s="146">
        <f>+D54*1.04</f>
        <v>1794.5624686080002</v>
      </c>
      <c r="H54" s="216">
        <f>(G54/D54-1)*100</f>
        <v>4.0000000000000036</v>
      </c>
      <c r="I54" s="216">
        <f>G54-D54</f>
        <v>69.021633408000071</v>
      </c>
      <c r="J54" s="216">
        <f>I54*100/D54</f>
        <v>4.0000000000000036</v>
      </c>
      <c r="K54" s="146">
        <f>D54*0.08</f>
        <v>138.04326681600003</v>
      </c>
      <c r="L54" s="189">
        <f>G54*0.08</f>
        <v>143.56499748864002</v>
      </c>
      <c r="M54" s="214">
        <f>G54*0.3/7*20</f>
        <v>1538.1964016639999</v>
      </c>
      <c r="N54" s="215"/>
      <c r="O54" s="225"/>
      <c r="P54" s="232"/>
      <c r="U54" s="128"/>
    </row>
    <row r="55" spans="1:21" s="148" customFormat="1">
      <c r="A55" s="141">
        <v>511101131</v>
      </c>
      <c r="B55" s="161" t="s">
        <v>410</v>
      </c>
      <c r="C55" s="162">
        <v>1</v>
      </c>
      <c r="D55" s="166">
        <v>2679.4909440000006</v>
      </c>
      <c r="E55" s="162">
        <v>1</v>
      </c>
      <c r="F55" s="216">
        <f>+G55/7</f>
        <v>398.09579739428585</v>
      </c>
      <c r="G55" s="146">
        <f>+D55*1.04</f>
        <v>2786.6705817600009</v>
      </c>
      <c r="H55" s="216">
        <f>(G55/D55-1)*100</f>
        <v>4.0000000000000036</v>
      </c>
      <c r="I55" s="216">
        <f>G55-D55</f>
        <v>107.17963776000033</v>
      </c>
      <c r="J55" s="216">
        <f>I55*100/D55</f>
        <v>4.0000000000000115</v>
      </c>
      <c r="K55" s="146">
        <f>D55*0.08</f>
        <v>214.35927552000004</v>
      </c>
      <c r="L55" s="189">
        <f>G55*0.08</f>
        <v>222.93364654080008</v>
      </c>
      <c r="M55" s="214">
        <f>G55*0.3/7*20</f>
        <v>2388.574784365715</v>
      </c>
      <c r="N55" s="215"/>
      <c r="O55" s="225"/>
      <c r="P55" s="232"/>
      <c r="U55" s="128"/>
    </row>
    <row r="56" spans="1:21" s="148" customFormat="1">
      <c r="A56" s="141"/>
      <c r="B56" s="170"/>
      <c r="C56" s="162"/>
      <c r="D56" s="226"/>
      <c r="E56" s="162"/>
      <c r="F56" s="162"/>
      <c r="G56" s="146"/>
      <c r="H56" s="162"/>
      <c r="I56" s="162"/>
      <c r="J56" s="162"/>
      <c r="K56" s="227"/>
      <c r="L56" s="228"/>
      <c r="M56" s="229"/>
      <c r="N56" s="230"/>
      <c r="P56" s="232"/>
    </row>
    <row r="57" spans="1:21" s="148" customFormat="1">
      <c r="A57" s="144"/>
      <c r="B57" s="161" t="s">
        <v>397</v>
      </c>
      <c r="C57" s="162">
        <f>SUM(C52:C56)</f>
        <v>4</v>
      </c>
      <c r="D57" s="161"/>
      <c r="E57" s="162">
        <f>SUM(E52:E56)</f>
        <v>4</v>
      </c>
      <c r="F57" s="162"/>
      <c r="G57" s="146"/>
      <c r="H57" s="162"/>
      <c r="I57" s="162"/>
      <c r="J57" s="162"/>
      <c r="K57" s="144"/>
      <c r="L57" s="179"/>
      <c r="M57" s="214"/>
      <c r="N57" s="215"/>
      <c r="P57" s="232"/>
    </row>
    <row r="58" spans="1:21" s="148" customFormat="1">
      <c r="A58" s="150"/>
      <c r="B58" s="219"/>
      <c r="C58" s="219"/>
      <c r="D58" s="219"/>
      <c r="E58" s="219"/>
      <c r="F58" s="219"/>
      <c r="G58" s="219"/>
      <c r="H58" s="220"/>
      <c r="I58" s="220"/>
      <c r="J58" s="220"/>
      <c r="K58" s="150"/>
      <c r="L58" s="188"/>
      <c r="M58" s="221"/>
      <c r="N58" s="215"/>
      <c r="P58" s="232"/>
    </row>
    <row r="59" spans="1:21" s="148" customFormat="1" ht="20.25">
      <c r="A59" s="1026" t="s">
        <v>382</v>
      </c>
      <c r="B59" s="1027"/>
      <c r="C59" s="1027"/>
      <c r="D59" s="1027"/>
      <c r="E59" s="1027"/>
      <c r="F59" s="1027"/>
      <c r="G59" s="1027"/>
      <c r="H59" s="1027"/>
      <c r="I59" s="1027"/>
      <c r="J59" s="1027"/>
      <c r="K59" s="1027"/>
      <c r="L59" s="1027"/>
      <c r="M59" s="1028"/>
      <c r="N59" s="163"/>
      <c r="P59" s="232"/>
    </row>
    <row r="60" spans="1:21" s="148" customFormat="1" ht="18">
      <c r="A60" s="1020" t="s">
        <v>383</v>
      </c>
      <c r="B60" s="1021"/>
      <c r="C60" s="1021"/>
      <c r="D60" s="1021"/>
      <c r="E60" s="1021"/>
      <c r="F60" s="1021"/>
      <c r="G60" s="1021"/>
      <c r="H60" s="1021"/>
      <c r="I60" s="1021"/>
      <c r="J60" s="1021"/>
      <c r="K60" s="1021"/>
      <c r="L60" s="1021"/>
      <c r="M60" s="1022"/>
      <c r="N60" s="164"/>
      <c r="P60" s="232"/>
    </row>
    <row r="61" spans="1:21" s="148" customFormat="1" ht="18">
      <c r="A61" s="1020" t="s">
        <v>384</v>
      </c>
      <c r="B61" s="1021"/>
      <c r="C61" s="1021"/>
      <c r="D61" s="1021"/>
      <c r="E61" s="1021"/>
      <c r="F61" s="1021"/>
      <c r="G61" s="1021"/>
      <c r="H61" s="1021"/>
      <c r="I61" s="1021"/>
      <c r="J61" s="1021"/>
      <c r="K61" s="1021"/>
      <c r="L61" s="1021"/>
      <c r="M61" s="1022"/>
      <c r="N61" s="164"/>
      <c r="P61" s="232"/>
    </row>
    <row r="62" spans="1:21" s="148" customFormat="1">
      <c r="A62" s="131"/>
      <c r="B62" s="132"/>
      <c r="D62" s="581"/>
      <c r="E62" s="581"/>
      <c r="F62" s="581"/>
      <c r="H62" s="200"/>
      <c r="I62" s="200"/>
      <c r="J62" s="200"/>
      <c r="K62" s="581"/>
      <c r="L62" s="581"/>
      <c r="M62" s="201"/>
      <c r="N62" s="202"/>
      <c r="P62" s="232"/>
    </row>
    <row r="63" spans="1:21" s="148" customFormat="1">
      <c r="A63" s="133" t="s">
        <v>412</v>
      </c>
      <c r="B63" s="132" t="s">
        <v>1686</v>
      </c>
      <c r="D63" s="581"/>
      <c r="E63" s="581"/>
      <c r="F63" s="581"/>
      <c r="H63" s="200"/>
      <c r="I63" s="200"/>
      <c r="J63" s="200"/>
      <c r="K63" s="581"/>
      <c r="L63" s="581"/>
      <c r="M63" s="201"/>
      <c r="N63" s="202"/>
      <c r="P63" s="232"/>
    </row>
    <row r="64" spans="1:21" s="148" customFormat="1">
      <c r="A64" s="1029" t="s">
        <v>621</v>
      </c>
      <c r="B64" s="1030"/>
      <c r="C64" s="1030"/>
      <c r="D64" s="1030"/>
      <c r="E64" s="1031"/>
      <c r="F64" s="581"/>
      <c r="H64" s="200"/>
      <c r="I64" s="200"/>
      <c r="J64" s="200"/>
      <c r="K64" s="200"/>
      <c r="L64" s="200"/>
      <c r="M64" s="204"/>
      <c r="N64" s="205"/>
      <c r="P64" s="232"/>
    </row>
    <row r="65" spans="1:22" s="148" customFormat="1">
      <c r="A65" s="582" t="s">
        <v>622</v>
      </c>
      <c r="B65" s="582" t="s">
        <v>388</v>
      </c>
      <c r="C65" s="1032">
        <v>2014</v>
      </c>
      <c r="D65" s="1032"/>
      <c r="E65" s="1032">
        <v>2015</v>
      </c>
      <c r="F65" s="1032"/>
      <c r="G65" s="1032"/>
      <c r="H65" s="207"/>
      <c r="I65" s="582" t="s">
        <v>623</v>
      </c>
      <c r="J65" s="208" t="s">
        <v>624</v>
      </c>
      <c r="K65" s="582">
        <v>2014</v>
      </c>
      <c r="L65" s="582">
        <v>2015</v>
      </c>
      <c r="M65" s="209" t="s">
        <v>625</v>
      </c>
      <c r="N65" s="202"/>
      <c r="P65" s="232"/>
    </row>
    <row r="66" spans="1:22" s="148" customFormat="1">
      <c r="A66" s="165"/>
      <c r="B66" s="210"/>
      <c r="C66" s="211" t="s">
        <v>387</v>
      </c>
      <c r="D66" s="140" t="s">
        <v>626</v>
      </c>
      <c r="E66" s="211" t="s">
        <v>387</v>
      </c>
      <c r="F66" s="140" t="s">
        <v>627</v>
      </c>
      <c r="G66" s="140" t="s">
        <v>626</v>
      </c>
      <c r="H66" s="582" t="s">
        <v>628</v>
      </c>
      <c r="I66" s="582" t="s">
        <v>629</v>
      </c>
      <c r="J66" s="208" t="s">
        <v>630</v>
      </c>
      <c r="K66" s="582" t="s">
        <v>393</v>
      </c>
      <c r="L66" s="582" t="s">
        <v>393</v>
      </c>
      <c r="M66" s="209" t="s">
        <v>631</v>
      </c>
      <c r="N66" s="202"/>
      <c r="P66" s="232"/>
    </row>
    <row r="67" spans="1:22" s="148" customFormat="1">
      <c r="A67" s="144"/>
      <c r="B67" s="161"/>
      <c r="C67" s="161"/>
      <c r="D67" s="161"/>
      <c r="E67" s="161"/>
      <c r="F67" s="161"/>
      <c r="G67" s="213"/>
      <c r="H67" s="162"/>
      <c r="I67" s="162"/>
      <c r="J67" s="162"/>
      <c r="K67" s="161"/>
      <c r="L67" s="212"/>
      <c r="M67" s="223"/>
      <c r="N67" s="215"/>
      <c r="P67" s="232"/>
    </row>
    <row r="68" spans="1:22" s="148" customFormat="1">
      <c r="A68" s="141">
        <v>511101131</v>
      </c>
      <c r="B68" s="161" t="s">
        <v>413</v>
      </c>
      <c r="C68" s="162">
        <v>1</v>
      </c>
      <c r="D68" s="166">
        <v>6385.2991488000007</v>
      </c>
      <c r="E68" s="162">
        <v>1</v>
      </c>
      <c r="F68" s="216">
        <f>+G68/7</f>
        <v>948.67301639314303</v>
      </c>
      <c r="G68" s="146">
        <f>+D68*1.04</f>
        <v>6640.7111147520009</v>
      </c>
      <c r="H68" s="216">
        <f t="shared" ref="H68:H73" si="0">(G68/D68-1)*100</f>
        <v>4.0000000000000036</v>
      </c>
      <c r="I68" s="216">
        <f t="shared" ref="I68:I73" si="1">G68-D68</f>
        <v>255.41196595200017</v>
      </c>
      <c r="J68" s="216">
        <f t="shared" ref="J68:J73" si="2">I68*100/D68</f>
        <v>4.0000000000000027</v>
      </c>
      <c r="K68" s="166">
        <f t="shared" ref="K68:K75" si="3">D68*0.08</f>
        <v>510.82393190400006</v>
      </c>
      <c r="L68" s="146">
        <f t="shared" ref="L68:L75" si="4">G68*0.08</f>
        <v>531.2568891801601</v>
      </c>
      <c r="M68" s="214">
        <f t="shared" ref="M68:M75" si="5">G68*0.3/7*20</f>
        <v>5692.0380983588575</v>
      </c>
      <c r="N68" s="215"/>
      <c r="O68" s="225"/>
      <c r="P68" s="232"/>
      <c r="U68" s="128"/>
      <c r="V68" s="128"/>
    </row>
    <row r="69" spans="1:22" s="148" customFormat="1">
      <c r="A69" s="141">
        <v>511101131</v>
      </c>
      <c r="B69" s="161" t="s">
        <v>633</v>
      </c>
      <c r="C69" s="162">
        <v>1</v>
      </c>
      <c r="D69" s="166">
        <v>1490.0803008</v>
      </c>
      <c r="E69" s="162">
        <v>1</v>
      </c>
      <c r="F69" s="216">
        <f>+G69/7</f>
        <v>221.38335897600001</v>
      </c>
      <c r="G69" s="146">
        <f>+D69*1.04</f>
        <v>1549.6835128320001</v>
      </c>
      <c r="H69" s="216">
        <f t="shared" si="0"/>
        <v>4.0000000000000036</v>
      </c>
      <c r="I69" s="216">
        <f t="shared" si="1"/>
        <v>59.603212032000101</v>
      </c>
      <c r="J69" s="216">
        <f t="shared" si="2"/>
        <v>4.0000000000000071</v>
      </c>
      <c r="K69" s="166">
        <f t="shared" si="3"/>
        <v>119.206424064</v>
      </c>
      <c r="L69" s="146">
        <f t="shared" si="4"/>
        <v>123.97468102656002</v>
      </c>
      <c r="M69" s="214">
        <f t="shared" si="5"/>
        <v>1328.3001538560002</v>
      </c>
      <c r="N69" s="215"/>
      <c r="O69" s="225"/>
      <c r="P69" s="232"/>
      <c r="U69" s="128"/>
    </row>
    <row r="70" spans="1:22" s="148" customFormat="1">
      <c r="A70" s="141">
        <v>511101131</v>
      </c>
      <c r="B70" s="161" t="s">
        <v>415</v>
      </c>
      <c r="C70" s="162">
        <v>2</v>
      </c>
      <c r="D70" s="166">
        <v>1314.8145919999999</v>
      </c>
      <c r="E70" s="162">
        <v>2</v>
      </c>
      <c r="F70" s="216">
        <f>+G70/7</f>
        <v>195.34388224</v>
      </c>
      <c r="G70" s="146">
        <f>+D70*1.04</f>
        <v>1367.4071756799999</v>
      </c>
      <c r="H70" s="216">
        <f t="shared" si="0"/>
        <v>4.0000000000000036</v>
      </c>
      <c r="I70" s="216">
        <f t="shared" si="1"/>
        <v>52.592583679999962</v>
      </c>
      <c r="J70" s="216">
        <f t="shared" si="2"/>
        <v>3.9999999999999973</v>
      </c>
      <c r="K70" s="166">
        <f t="shared" si="3"/>
        <v>105.18516735999999</v>
      </c>
      <c r="L70" s="146">
        <f t="shared" si="4"/>
        <v>109.3925740544</v>
      </c>
      <c r="M70" s="214">
        <f t="shared" si="5"/>
        <v>1172.0632934399998</v>
      </c>
      <c r="N70" s="215"/>
      <c r="O70" s="225"/>
      <c r="P70" s="232"/>
      <c r="U70" s="128"/>
    </row>
    <row r="71" spans="1:22" s="148" customFormat="1">
      <c r="A71" s="141">
        <v>511101131</v>
      </c>
      <c r="B71" s="161" t="s">
        <v>416</v>
      </c>
      <c r="C71" s="162">
        <v>4</v>
      </c>
      <c r="D71" s="166">
        <v>1638.15</v>
      </c>
      <c r="E71" s="162">
        <v>0</v>
      </c>
      <c r="F71" s="146"/>
      <c r="G71" s="146"/>
      <c r="H71" s="216"/>
      <c r="I71" s="216">
        <v>0</v>
      </c>
      <c r="J71" s="216">
        <f t="shared" si="2"/>
        <v>0</v>
      </c>
      <c r="K71" s="166">
        <v>0</v>
      </c>
      <c r="L71" s="146">
        <f t="shared" si="4"/>
        <v>0</v>
      </c>
      <c r="M71" s="214">
        <f t="shared" si="5"/>
        <v>0</v>
      </c>
      <c r="N71" s="215"/>
      <c r="O71" s="225"/>
      <c r="P71" s="232"/>
      <c r="U71" s="128"/>
    </row>
    <row r="72" spans="1:22" s="148" customFormat="1">
      <c r="A72" s="141">
        <v>511101131</v>
      </c>
      <c r="B72" s="161" t="s">
        <v>634</v>
      </c>
      <c r="C72" s="162">
        <v>1</v>
      </c>
      <c r="D72" s="146">
        <v>1725.5389329360003</v>
      </c>
      <c r="E72" s="162">
        <v>1</v>
      </c>
      <c r="F72" s="216">
        <f>+G72/7</f>
        <v>256.36578432192005</v>
      </c>
      <c r="G72" s="146">
        <f>+D72*1.04</f>
        <v>1794.5604902534403</v>
      </c>
      <c r="H72" s="216">
        <f t="shared" si="0"/>
        <v>4.0000000000000036</v>
      </c>
      <c r="I72" s="216">
        <f t="shared" si="1"/>
        <v>69.021557317440056</v>
      </c>
      <c r="J72" s="216">
        <f t="shared" si="2"/>
        <v>4.0000000000000027</v>
      </c>
      <c r="K72" s="166">
        <f t="shared" si="3"/>
        <v>138.04311463488003</v>
      </c>
      <c r="L72" s="189">
        <f t="shared" si="4"/>
        <v>143.56483922027522</v>
      </c>
      <c r="M72" s="214">
        <f t="shared" si="5"/>
        <v>1538.1947059315203</v>
      </c>
      <c r="N72" s="215"/>
      <c r="O72" s="225"/>
      <c r="P72" s="232"/>
      <c r="U72" s="128"/>
    </row>
    <row r="73" spans="1:22" s="148" customFormat="1">
      <c r="A73" s="141">
        <v>511101131</v>
      </c>
      <c r="B73" s="161" t="s">
        <v>418</v>
      </c>
      <c r="C73" s="162">
        <v>1</v>
      </c>
      <c r="D73" s="146">
        <v>1044.12256</v>
      </c>
      <c r="E73" s="162">
        <v>1</v>
      </c>
      <c r="F73" s="216">
        <f>+G73/7</f>
        <v>155.12678034285713</v>
      </c>
      <c r="G73" s="146">
        <f>+D73*1.04</f>
        <v>1085.8874624</v>
      </c>
      <c r="H73" s="216">
        <f t="shared" si="0"/>
        <v>4.0000000000000036</v>
      </c>
      <c r="I73" s="216">
        <f t="shared" si="1"/>
        <v>41.764902399999983</v>
      </c>
      <c r="J73" s="216">
        <f t="shared" si="2"/>
        <v>3.9999999999999982</v>
      </c>
      <c r="K73" s="166">
        <f t="shared" si="3"/>
        <v>83.529804800000008</v>
      </c>
      <c r="L73" s="189">
        <f t="shared" si="4"/>
        <v>86.870996992000002</v>
      </c>
      <c r="M73" s="214">
        <f t="shared" si="5"/>
        <v>930.76068205714273</v>
      </c>
      <c r="N73" s="215"/>
      <c r="P73" s="232"/>
    </row>
    <row r="74" spans="1:22" s="148" customFormat="1">
      <c r="A74" s="141">
        <v>511101131</v>
      </c>
      <c r="B74" s="161" t="s">
        <v>419</v>
      </c>
      <c r="C74" s="162">
        <v>0</v>
      </c>
      <c r="D74" s="166">
        <v>0</v>
      </c>
      <c r="E74" s="162">
        <v>1</v>
      </c>
      <c r="F74" s="216">
        <v>646.54</v>
      </c>
      <c r="G74" s="146">
        <f>+F74*7</f>
        <v>4525.78</v>
      </c>
      <c r="H74" s="216">
        <v>0</v>
      </c>
      <c r="I74" s="216">
        <v>0</v>
      </c>
      <c r="J74" s="216">
        <v>0</v>
      </c>
      <c r="K74" s="166">
        <f t="shared" si="3"/>
        <v>0</v>
      </c>
      <c r="L74" s="189">
        <f t="shared" si="4"/>
        <v>362.06239999999997</v>
      </c>
      <c r="M74" s="214">
        <f t="shared" si="5"/>
        <v>3879.24</v>
      </c>
      <c r="N74" s="215"/>
      <c r="P74" s="232"/>
    </row>
    <row r="75" spans="1:22" s="148" customFormat="1">
      <c r="A75" s="141">
        <v>511101131</v>
      </c>
      <c r="B75" s="161" t="s">
        <v>420</v>
      </c>
      <c r="C75" s="162">
        <v>0</v>
      </c>
      <c r="D75" s="166">
        <v>0</v>
      </c>
      <c r="E75" s="162">
        <v>1</v>
      </c>
      <c r="F75" s="216">
        <v>306.52999999999997</v>
      </c>
      <c r="G75" s="146">
        <f>+F75*7</f>
        <v>2145.71</v>
      </c>
      <c r="H75" s="216">
        <v>0</v>
      </c>
      <c r="I75" s="216">
        <v>0</v>
      </c>
      <c r="J75" s="216">
        <v>0</v>
      </c>
      <c r="K75" s="166">
        <f t="shared" si="3"/>
        <v>0</v>
      </c>
      <c r="L75" s="189">
        <f t="shared" si="4"/>
        <v>171.6568</v>
      </c>
      <c r="M75" s="214">
        <f t="shared" si="5"/>
        <v>1839.1799999999998</v>
      </c>
      <c r="N75" s="215"/>
      <c r="P75" s="232"/>
    </row>
    <row r="76" spans="1:22" s="148" customFormat="1">
      <c r="A76" s="141"/>
      <c r="B76" s="161"/>
      <c r="C76" s="162"/>
      <c r="D76" s="166"/>
      <c r="E76" s="162"/>
      <c r="F76" s="216"/>
      <c r="G76" s="166"/>
      <c r="H76" s="216"/>
      <c r="I76" s="216"/>
      <c r="J76" s="216"/>
      <c r="K76" s="166"/>
      <c r="L76" s="189"/>
      <c r="M76" s="214"/>
      <c r="N76" s="215"/>
      <c r="P76" s="232"/>
    </row>
    <row r="77" spans="1:22" s="148" customFormat="1">
      <c r="A77" s="144"/>
      <c r="B77" s="161" t="s">
        <v>397</v>
      </c>
      <c r="C77" s="162">
        <f>SUM(C68:C75)</f>
        <v>10</v>
      </c>
      <c r="D77" s="161"/>
      <c r="E77" s="162">
        <f>SUM(E68:E75)</f>
        <v>8</v>
      </c>
      <c r="F77" s="162"/>
      <c r="G77" s="166"/>
      <c r="H77" s="162"/>
      <c r="I77" s="162"/>
      <c r="J77" s="162"/>
      <c r="K77" s="144"/>
      <c r="L77" s="144"/>
      <c r="M77" s="214"/>
      <c r="N77" s="215"/>
      <c r="P77" s="232"/>
    </row>
    <row r="78" spans="1:22" s="148" customFormat="1">
      <c r="A78" s="150"/>
      <c r="B78" s="219"/>
      <c r="C78" s="219"/>
      <c r="D78" s="219"/>
      <c r="E78" s="219"/>
      <c r="F78" s="219"/>
      <c r="G78" s="219"/>
      <c r="H78" s="220"/>
      <c r="I78" s="220"/>
      <c r="J78" s="220"/>
      <c r="K78" s="150"/>
      <c r="L78" s="150"/>
      <c r="M78" s="221"/>
      <c r="N78" s="215"/>
      <c r="P78" s="232"/>
    </row>
    <row r="79" spans="1:22" s="148" customFormat="1" ht="20.25">
      <c r="A79" s="1026"/>
      <c r="B79" s="1027"/>
      <c r="C79" s="1027"/>
      <c r="D79" s="1027"/>
      <c r="E79" s="1027"/>
      <c r="F79" s="1027"/>
      <c r="G79" s="1027"/>
      <c r="H79" s="1027"/>
      <c r="I79" s="1027"/>
      <c r="J79" s="1027"/>
      <c r="K79" s="1027"/>
      <c r="L79" s="1027"/>
      <c r="M79" s="1028"/>
      <c r="N79" s="163"/>
      <c r="P79" s="232"/>
    </row>
    <row r="80" spans="1:22" s="148" customFormat="1" ht="18">
      <c r="A80" s="1020"/>
      <c r="B80" s="1021"/>
      <c r="C80" s="1021"/>
      <c r="D80" s="1021"/>
      <c r="E80" s="1021"/>
      <c r="F80" s="1021"/>
      <c r="G80" s="1021"/>
      <c r="H80" s="1021"/>
      <c r="I80" s="1021"/>
      <c r="J80" s="1021"/>
      <c r="K80" s="1021"/>
      <c r="L80" s="1021"/>
      <c r="M80" s="1022"/>
      <c r="N80" s="164"/>
      <c r="P80" s="232"/>
    </row>
    <row r="81" spans="1:21" s="148" customFormat="1" ht="18">
      <c r="A81" s="1020"/>
      <c r="B81" s="1021"/>
      <c r="C81" s="1021"/>
      <c r="D81" s="1021"/>
      <c r="E81" s="1021"/>
      <c r="F81" s="1021"/>
      <c r="G81" s="1021"/>
      <c r="H81" s="1021"/>
      <c r="I81" s="1021"/>
      <c r="J81" s="1021"/>
      <c r="K81" s="1021"/>
      <c r="L81" s="1021"/>
      <c r="M81" s="1022"/>
      <c r="N81" s="164"/>
      <c r="P81" s="232"/>
    </row>
    <row r="82" spans="1:21" s="148" customFormat="1">
      <c r="A82" s="131"/>
      <c r="B82" s="132"/>
      <c r="D82" s="581"/>
      <c r="E82" s="581"/>
      <c r="F82" s="581"/>
      <c r="H82" s="200"/>
      <c r="I82" s="200"/>
      <c r="J82" s="200"/>
      <c r="K82" s="581"/>
      <c r="L82" s="581"/>
      <c r="M82" s="201"/>
      <c r="N82" s="202"/>
      <c r="P82" s="232"/>
    </row>
    <row r="83" spans="1:21">
      <c r="A83" s="133"/>
      <c r="B83" s="132"/>
      <c r="C83" s="148"/>
      <c r="D83" s="581"/>
      <c r="E83" s="581"/>
      <c r="F83" s="581"/>
      <c r="G83" s="148"/>
      <c r="H83" s="200"/>
      <c r="I83" s="200"/>
      <c r="J83" s="200"/>
      <c r="K83" s="581"/>
      <c r="L83" s="581"/>
      <c r="M83" s="201"/>
      <c r="N83" s="202"/>
      <c r="O83" s="148"/>
      <c r="P83" s="232"/>
      <c r="Q83" s="148"/>
    </row>
    <row r="84" spans="1:21" s="148" customFormat="1">
      <c r="A84" s="1031"/>
      <c r="B84" s="1031"/>
      <c r="C84" s="1031"/>
      <c r="D84" s="1031"/>
      <c r="E84" s="1031"/>
      <c r="F84" s="983"/>
      <c r="H84" s="200"/>
      <c r="I84" s="200"/>
      <c r="J84" s="200"/>
      <c r="K84" s="200"/>
      <c r="L84" s="200"/>
      <c r="M84" s="205"/>
      <c r="N84" s="205"/>
      <c r="P84" s="232"/>
    </row>
    <row r="85" spans="1:21" s="148" customFormat="1">
      <c r="A85" s="983"/>
      <c r="B85" s="983"/>
      <c r="C85" s="1031"/>
      <c r="D85" s="1031"/>
      <c r="E85" s="1031"/>
      <c r="F85" s="1031"/>
      <c r="G85" s="1031"/>
      <c r="H85" s="200"/>
      <c r="I85" s="983"/>
      <c r="J85" s="1007"/>
      <c r="K85" s="983"/>
      <c r="L85" s="983"/>
      <c r="M85" s="202"/>
      <c r="N85" s="202"/>
      <c r="P85" s="232"/>
    </row>
    <row r="86" spans="1:21" s="148" customFormat="1">
      <c r="A86" s="210"/>
      <c r="B86" s="210"/>
      <c r="C86" s="983"/>
      <c r="D86" s="983"/>
      <c r="E86" s="983"/>
      <c r="F86" s="983"/>
      <c r="G86" s="983"/>
      <c r="H86" s="983"/>
      <c r="I86" s="983"/>
      <c r="J86" s="1007"/>
      <c r="K86" s="983"/>
      <c r="L86" s="983"/>
      <c r="M86" s="202"/>
      <c r="N86" s="202"/>
      <c r="P86" s="232"/>
    </row>
    <row r="87" spans="1:21" s="148" customFormat="1">
      <c r="H87" s="200"/>
      <c r="I87" s="200"/>
      <c r="J87" s="200"/>
      <c r="M87" s="215"/>
      <c r="N87" s="215"/>
      <c r="P87" s="232"/>
    </row>
    <row r="88" spans="1:21" s="148" customFormat="1">
      <c r="A88" s="200"/>
      <c r="C88" s="200"/>
      <c r="D88" s="149"/>
      <c r="E88" s="200"/>
      <c r="F88" s="605"/>
      <c r="G88" s="149"/>
      <c r="H88" s="605"/>
      <c r="I88" s="605"/>
      <c r="J88" s="605"/>
      <c r="K88" s="149"/>
      <c r="L88" s="149"/>
      <c r="M88" s="215"/>
      <c r="N88" s="215"/>
      <c r="O88" s="225"/>
      <c r="P88" s="232"/>
      <c r="U88" s="128"/>
    </row>
    <row r="89" spans="1:21" s="148" customFormat="1">
      <c r="A89" s="200"/>
      <c r="C89" s="200"/>
      <c r="D89" s="149"/>
      <c r="E89" s="200"/>
      <c r="F89" s="605"/>
      <c r="G89" s="149"/>
      <c r="H89" s="605"/>
      <c r="I89" s="605"/>
      <c r="J89" s="605"/>
      <c r="K89" s="149"/>
      <c r="L89" s="149"/>
      <c r="M89" s="215"/>
      <c r="N89" s="215"/>
      <c r="O89" s="225"/>
      <c r="P89" s="232"/>
      <c r="U89" s="128"/>
    </row>
    <row r="90" spans="1:21" s="148" customFormat="1">
      <c r="A90" s="200"/>
      <c r="C90" s="200"/>
      <c r="D90" s="149"/>
      <c r="E90" s="200"/>
      <c r="F90" s="605"/>
      <c r="G90" s="149"/>
      <c r="H90" s="605"/>
      <c r="I90" s="605"/>
      <c r="J90" s="605"/>
      <c r="K90" s="149"/>
      <c r="L90" s="149"/>
      <c r="M90" s="215"/>
      <c r="N90" s="215"/>
      <c r="O90" s="225"/>
      <c r="P90" s="232"/>
      <c r="U90" s="128"/>
    </row>
    <row r="91" spans="1:21" s="148" customFormat="1">
      <c r="A91" s="200"/>
      <c r="C91" s="200"/>
      <c r="D91" s="149"/>
      <c r="E91" s="200"/>
      <c r="F91" s="605"/>
      <c r="G91" s="149"/>
      <c r="H91" s="605"/>
      <c r="I91" s="605"/>
      <c r="J91" s="605"/>
      <c r="K91" s="149"/>
      <c r="L91" s="149"/>
      <c r="M91" s="215"/>
      <c r="N91" s="215"/>
      <c r="O91" s="225"/>
      <c r="P91" s="232"/>
      <c r="U91" s="128"/>
    </row>
    <row r="92" spans="1:21" s="148" customFormat="1">
      <c r="A92" s="200"/>
      <c r="C92" s="200"/>
      <c r="D92" s="149"/>
      <c r="E92" s="200"/>
      <c r="F92" s="605"/>
      <c r="G92" s="149"/>
      <c r="H92" s="605"/>
      <c r="I92" s="605"/>
      <c r="J92" s="605"/>
      <c r="K92" s="149"/>
      <c r="L92" s="149"/>
      <c r="M92" s="215"/>
      <c r="N92" s="215"/>
      <c r="P92" s="232"/>
      <c r="U92" s="128"/>
    </row>
    <row r="93" spans="1:21" s="148" customFormat="1">
      <c r="A93" s="178"/>
      <c r="B93" s="217"/>
      <c r="C93" s="200"/>
      <c r="D93" s="160"/>
      <c r="E93" s="200"/>
      <c r="F93" s="200"/>
      <c r="G93" s="182"/>
      <c r="H93" s="200"/>
      <c r="I93" s="200"/>
      <c r="J93" s="200"/>
      <c r="K93" s="160"/>
      <c r="L93" s="160"/>
      <c r="M93" s="230"/>
      <c r="N93" s="230"/>
      <c r="P93" s="232"/>
    </row>
    <row r="94" spans="1:21" s="148" customFormat="1">
      <c r="C94" s="200"/>
      <c r="E94" s="200"/>
      <c r="F94" s="200"/>
      <c r="G94" s="149"/>
      <c r="H94" s="200"/>
      <c r="I94" s="200"/>
      <c r="J94" s="200"/>
      <c r="M94" s="215"/>
      <c r="N94" s="215"/>
      <c r="P94" s="232"/>
    </row>
    <row r="95" spans="1:21" s="148" customFormat="1">
      <c r="H95" s="200"/>
      <c r="I95" s="200"/>
      <c r="J95" s="200"/>
      <c r="M95" s="215"/>
      <c r="N95" s="215"/>
      <c r="P95" s="232"/>
    </row>
    <row r="96" spans="1:21" s="148" customFormat="1" ht="20.25">
      <c r="A96" s="1033" t="s">
        <v>382</v>
      </c>
      <c r="B96" s="1034"/>
      <c r="C96" s="1034"/>
      <c r="D96" s="1034"/>
      <c r="E96" s="1034"/>
      <c r="F96" s="1034"/>
      <c r="G96" s="1034"/>
      <c r="H96" s="1034"/>
      <c r="I96" s="1034"/>
      <c r="J96" s="1034"/>
      <c r="K96" s="1034"/>
      <c r="L96" s="1034"/>
      <c r="M96" s="1035"/>
      <c r="N96" s="163"/>
      <c r="P96" s="232"/>
    </row>
    <row r="97" spans="1:21" s="148" customFormat="1" ht="18">
      <c r="A97" s="1020" t="s">
        <v>383</v>
      </c>
      <c r="B97" s="1021"/>
      <c r="C97" s="1021"/>
      <c r="D97" s="1021"/>
      <c r="E97" s="1021"/>
      <c r="F97" s="1021"/>
      <c r="G97" s="1021"/>
      <c r="H97" s="1021"/>
      <c r="I97" s="1021"/>
      <c r="J97" s="1021"/>
      <c r="K97" s="1021"/>
      <c r="L97" s="1021"/>
      <c r="M97" s="1022"/>
      <c r="N97" s="164"/>
      <c r="P97" s="232"/>
    </row>
    <row r="98" spans="1:21" s="148" customFormat="1" ht="18">
      <c r="A98" s="1020" t="s">
        <v>384</v>
      </c>
      <c r="B98" s="1021"/>
      <c r="C98" s="1021"/>
      <c r="D98" s="1021"/>
      <c r="E98" s="1021"/>
      <c r="F98" s="1021"/>
      <c r="G98" s="1021"/>
      <c r="H98" s="1021"/>
      <c r="I98" s="1021"/>
      <c r="J98" s="1021"/>
      <c r="K98" s="1021"/>
      <c r="L98" s="1021"/>
      <c r="M98" s="1022"/>
      <c r="N98" s="164"/>
      <c r="P98" s="232"/>
    </row>
    <row r="99" spans="1:21" s="148" customFormat="1">
      <c r="A99" s="131"/>
      <c r="B99" s="132" t="s">
        <v>423</v>
      </c>
      <c r="D99" s="581"/>
      <c r="E99" s="581"/>
      <c r="F99" s="581"/>
      <c r="H99" s="200"/>
      <c r="I99" s="200"/>
      <c r="J99" s="200"/>
      <c r="K99" s="581"/>
      <c r="L99" s="581"/>
      <c r="M99" s="201"/>
      <c r="N99" s="202"/>
      <c r="P99" s="232"/>
    </row>
    <row r="100" spans="1:21" s="148" customFormat="1">
      <c r="A100" s="133" t="s">
        <v>424</v>
      </c>
      <c r="B100" s="132" t="s">
        <v>425</v>
      </c>
      <c r="D100" s="581"/>
      <c r="E100" s="581"/>
      <c r="F100" s="581"/>
      <c r="H100" s="200"/>
      <c r="I100" s="200"/>
      <c r="J100" s="200"/>
      <c r="K100" s="581"/>
      <c r="L100" s="581"/>
      <c r="M100" s="201"/>
      <c r="N100" s="202"/>
      <c r="P100" s="232"/>
    </row>
    <row r="101" spans="1:21" s="148" customFormat="1">
      <c r="A101" s="1029" t="s">
        <v>621</v>
      </c>
      <c r="B101" s="1030"/>
      <c r="C101" s="1030"/>
      <c r="D101" s="1030"/>
      <c r="E101" s="1031"/>
      <c r="F101" s="581"/>
      <c r="H101" s="200"/>
      <c r="I101" s="200"/>
      <c r="J101" s="200"/>
      <c r="K101" s="200"/>
      <c r="L101" s="200"/>
      <c r="M101" s="204"/>
      <c r="N101" s="205"/>
      <c r="P101" s="232"/>
    </row>
    <row r="102" spans="1:21" s="148" customFormat="1">
      <c r="A102" s="582" t="s">
        <v>622</v>
      </c>
      <c r="B102" s="582" t="s">
        <v>388</v>
      </c>
      <c r="C102" s="1032">
        <v>2014</v>
      </c>
      <c r="D102" s="1032"/>
      <c r="E102" s="1032">
        <v>2015</v>
      </c>
      <c r="F102" s="1032"/>
      <c r="G102" s="1032"/>
      <c r="H102" s="207"/>
      <c r="I102" s="582" t="s">
        <v>623</v>
      </c>
      <c r="J102" s="208" t="s">
        <v>624</v>
      </c>
      <c r="K102" s="582">
        <v>2014</v>
      </c>
      <c r="L102" s="582">
        <v>2015</v>
      </c>
      <c r="M102" s="209" t="s">
        <v>625</v>
      </c>
      <c r="N102" s="202"/>
      <c r="P102" s="232"/>
    </row>
    <row r="103" spans="1:21">
      <c r="A103" s="165"/>
      <c r="B103" s="210"/>
      <c r="C103" s="211" t="s">
        <v>387</v>
      </c>
      <c r="D103" s="140" t="s">
        <v>626</v>
      </c>
      <c r="E103" s="211" t="s">
        <v>387</v>
      </c>
      <c r="F103" s="140" t="s">
        <v>627</v>
      </c>
      <c r="G103" s="140" t="s">
        <v>626</v>
      </c>
      <c r="H103" s="582" t="s">
        <v>628</v>
      </c>
      <c r="I103" s="582" t="s">
        <v>629</v>
      </c>
      <c r="J103" s="208" t="s">
        <v>630</v>
      </c>
      <c r="K103" s="582" t="s">
        <v>393</v>
      </c>
      <c r="L103" s="582" t="s">
        <v>393</v>
      </c>
      <c r="M103" s="209" t="s">
        <v>631</v>
      </c>
      <c r="N103" s="202"/>
      <c r="O103" s="148"/>
      <c r="P103" s="232"/>
      <c r="Q103" s="148"/>
    </row>
    <row r="104" spans="1:21">
      <c r="A104" s="144"/>
      <c r="B104" s="161"/>
      <c r="C104" s="161"/>
      <c r="D104" s="161"/>
      <c r="E104" s="161"/>
      <c r="F104" s="161"/>
      <c r="G104" s="161"/>
      <c r="H104" s="162"/>
      <c r="I104" s="162"/>
      <c r="J104" s="162"/>
      <c r="K104" s="161"/>
      <c r="L104" s="222"/>
      <c r="M104" s="223"/>
      <c r="N104" s="215"/>
      <c r="O104" s="148"/>
      <c r="P104" s="232"/>
      <c r="Q104" s="148"/>
    </row>
    <row r="105" spans="1:21" s="148" customFormat="1">
      <c r="A105" s="141">
        <v>511101131</v>
      </c>
      <c r="B105" s="161" t="s">
        <v>426</v>
      </c>
      <c r="C105" s="162">
        <v>1</v>
      </c>
      <c r="D105" s="166">
        <v>6385.2991488000007</v>
      </c>
      <c r="E105" s="162">
        <v>1</v>
      </c>
      <c r="F105" s="216">
        <f t="shared" ref="F105:F115" si="6">+G105/7</f>
        <v>948.67301639314303</v>
      </c>
      <c r="G105" s="146">
        <f t="shared" ref="G105:G115" si="7">+D105*1.04</f>
        <v>6640.7111147520009</v>
      </c>
      <c r="H105" s="216">
        <f t="shared" ref="H105:H115" si="8">(G105/D105-1)*100</f>
        <v>4.0000000000000036</v>
      </c>
      <c r="I105" s="216">
        <f>G105-D105</f>
        <v>255.41196595200017</v>
      </c>
      <c r="J105" s="216">
        <f>I105*100/D105</f>
        <v>4.0000000000000027</v>
      </c>
      <c r="K105" s="166">
        <f>D105*0.08</f>
        <v>510.82393190400006</v>
      </c>
      <c r="L105" s="189">
        <f>G105*0.08</f>
        <v>531.2568891801601</v>
      </c>
      <c r="M105" s="214">
        <f t="shared" ref="M105:M116" si="9">G105*0.3/7*20</f>
        <v>5692.0380983588575</v>
      </c>
      <c r="N105" s="215"/>
      <c r="O105" s="225"/>
      <c r="P105" s="232"/>
      <c r="U105" s="128"/>
    </row>
    <row r="106" spans="1:21" s="148" customFormat="1">
      <c r="A106" s="141">
        <v>511101131</v>
      </c>
      <c r="B106" s="161" t="s">
        <v>635</v>
      </c>
      <c r="C106" s="162">
        <v>1</v>
      </c>
      <c r="D106" s="166">
        <v>5183.1640224000002</v>
      </c>
      <c r="E106" s="162">
        <v>1</v>
      </c>
      <c r="F106" s="216">
        <f t="shared" si="6"/>
        <v>770.07008332800001</v>
      </c>
      <c r="G106" s="146">
        <f t="shared" si="7"/>
        <v>5390.4905832960003</v>
      </c>
      <c r="H106" s="216">
        <f t="shared" si="8"/>
        <v>4.0000000000000036</v>
      </c>
      <c r="I106" s="216">
        <f t="shared" ref="I106:I115" si="10">G106-D106</f>
        <v>207.32656089600005</v>
      </c>
      <c r="J106" s="216">
        <f t="shared" ref="J106:J115" si="11">I106*100/D106</f>
        <v>4.0000000000000009</v>
      </c>
      <c r="K106" s="166">
        <f t="shared" ref="K106:K116" si="12">D106*0.08</f>
        <v>414.65312179200004</v>
      </c>
      <c r="L106" s="189">
        <f t="shared" ref="L106:L116" si="13">G106*0.08</f>
        <v>431.23924666368003</v>
      </c>
      <c r="M106" s="214">
        <f t="shared" si="9"/>
        <v>4620.4204999680005</v>
      </c>
      <c r="N106" s="215"/>
      <c r="O106" s="225"/>
      <c r="P106" s="232"/>
      <c r="U106" s="128"/>
    </row>
    <row r="107" spans="1:21" s="148" customFormat="1">
      <c r="A107" s="141">
        <v>511101131</v>
      </c>
      <c r="B107" s="161" t="s">
        <v>427</v>
      </c>
      <c r="C107" s="162">
        <v>1</v>
      </c>
      <c r="D107" s="166">
        <v>3572.3268672000004</v>
      </c>
      <c r="E107" s="162">
        <v>1</v>
      </c>
      <c r="F107" s="216">
        <f t="shared" si="6"/>
        <v>530.7457059840001</v>
      </c>
      <c r="G107" s="146">
        <f t="shared" si="7"/>
        <v>3715.2199418880004</v>
      </c>
      <c r="H107" s="216">
        <f t="shared" si="8"/>
        <v>4.0000000000000036</v>
      </c>
      <c r="I107" s="216">
        <f t="shared" si="10"/>
        <v>142.89307468800007</v>
      </c>
      <c r="J107" s="216">
        <f t="shared" si="11"/>
        <v>4.0000000000000018</v>
      </c>
      <c r="K107" s="166">
        <f t="shared" si="12"/>
        <v>285.78614937600003</v>
      </c>
      <c r="L107" s="189">
        <f t="shared" si="13"/>
        <v>297.21759535104002</v>
      </c>
      <c r="M107" s="214">
        <f t="shared" si="9"/>
        <v>3184.4742359040001</v>
      </c>
      <c r="N107" s="215"/>
      <c r="O107" s="225"/>
      <c r="P107" s="232"/>
      <c r="U107" s="128"/>
    </row>
    <row r="108" spans="1:21" s="148" customFormat="1">
      <c r="A108" s="141">
        <v>511101131</v>
      </c>
      <c r="B108" s="161" t="s">
        <v>428</v>
      </c>
      <c r="C108" s="162">
        <v>1</v>
      </c>
      <c r="D108" s="166">
        <v>3572.3268672000004</v>
      </c>
      <c r="E108" s="162">
        <v>1</v>
      </c>
      <c r="F108" s="216">
        <f t="shared" si="6"/>
        <v>530.7457059840001</v>
      </c>
      <c r="G108" s="146">
        <f t="shared" si="7"/>
        <v>3715.2199418880004</v>
      </c>
      <c r="H108" s="216">
        <f t="shared" si="8"/>
        <v>4.0000000000000036</v>
      </c>
      <c r="I108" s="216">
        <f t="shared" si="10"/>
        <v>142.89307468800007</v>
      </c>
      <c r="J108" s="216">
        <f t="shared" si="11"/>
        <v>4.0000000000000018</v>
      </c>
      <c r="K108" s="166">
        <f t="shared" si="12"/>
        <v>285.78614937600003</v>
      </c>
      <c r="L108" s="189">
        <f t="shared" si="13"/>
        <v>297.21759535104002</v>
      </c>
      <c r="M108" s="214">
        <f t="shared" si="9"/>
        <v>3184.4742359040001</v>
      </c>
      <c r="N108" s="215"/>
      <c r="O108" s="225"/>
      <c r="P108" s="232"/>
      <c r="U108" s="128"/>
    </row>
    <row r="109" spans="1:21" s="148" customFormat="1">
      <c r="A109" s="141">
        <v>511101131</v>
      </c>
      <c r="B109" s="161" t="s">
        <v>429</v>
      </c>
      <c r="C109" s="162">
        <v>1</v>
      </c>
      <c r="D109" s="166">
        <v>3572.3281819929603</v>
      </c>
      <c r="E109" s="162">
        <v>1</v>
      </c>
      <c r="F109" s="216">
        <f t="shared" si="6"/>
        <v>530.74590132466835</v>
      </c>
      <c r="G109" s="146">
        <f t="shared" si="7"/>
        <v>3715.2213092726788</v>
      </c>
      <c r="H109" s="216">
        <f>(G109/D109-1)*100</f>
        <v>4.0000000000000036</v>
      </c>
      <c r="I109" s="216">
        <f t="shared" si="10"/>
        <v>142.89312727971856</v>
      </c>
      <c r="J109" s="216">
        <f t="shared" si="11"/>
        <v>4.0000000000000044</v>
      </c>
      <c r="K109" s="166">
        <f t="shared" si="12"/>
        <v>285.78625455943683</v>
      </c>
      <c r="L109" s="189">
        <f t="shared" si="13"/>
        <v>297.21770474181432</v>
      </c>
      <c r="M109" s="214">
        <f t="shared" si="9"/>
        <v>3184.4754079480108</v>
      </c>
      <c r="N109" s="215"/>
      <c r="O109" s="225"/>
      <c r="P109" s="232"/>
      <c r="U109" s="128"/>
    </row>
    <row r="110" spans="1:21" s="148" customFormat="1">
      <c r="A110" s="141">
        <v>511101131</v>
      </c>
      <c r="B110" s="161" t="s">
        <v>430</v>
      </c>
      <c r="C110" s="162">
        <v>1</v>
      </c>
      <c r="D110" s="166">
        <v>3572.3272000000002</v>
      </c>
      <c r="E110" s="162">
        <v>1</v>
      </c>
      <c r="F110" s="216">
        <f t="shared" si="6"/>
        <v>530.74575542857144</v>
      </c>
      <c r="G110" s="146">
        <f t="shared" si="7"/>
        <v>3715.2202880000004</v>
      </c>
      <c r="H110" s="216">
        <f t="shared" si="8"/>
        <v>4.0000000000000036</v>
      </c>
      <c r="I110" s="216">
        <f t="shared" si="10"/>
        <v>142.89308800000026</v>
      </c>
      <c r="J110" s="216">
        <f t="shared" si="11"/>
        <v>4.0000000000000071</v>
      </c>
      <c r="K110" s="166">
        <f t="shared" si="12"/>
        <v>285.78617600000001</v>
      </c>
      <c r="L110" s="189">
        <f t="shared" si="13"/>
        <v>297.21762304000003</v>
      </c>
      <c r="M110" s="214">
        <f t="shared" si="9"/>
        <v>3184.4745325714293</v>
      </c>
      <c r="N110" s="215"/>
      <c r="O110" s="225"/>
      <c r="P110" s="232"/>
      <c r="U110" s="128"/>
    </row>
    <row r="111" spans="1:21" s="148" customFormat="1">
      <c r="A111" s="141">
        <v>511101131</v>
      </c>
      <c r="B111" s="161" t="s">
        <v>431</v>
      </c>
      <c r="C111" s="162">
        <v>1</v>
      </c>
      <c r="D111" s="166">
        <v>2675.4008736000001</v>
      </c>
      <c r="E111" s="162">
        <v>1</v>
      </c>
      <c r="F111" s="216">
        <f t="shared" si="6"/>
        <v>397.48812979200005</v>
      </c>
      <c r="G111" s="146">
        <f t="shared" si="7"/>
        <v>2782.4169085440003</v>
      </c>
      <c r="H111" s="216">
        <f t="shared" si="8"/>
        <v>4.0000000000000036</v>
      </c>
      <c r="I111" s="216">
        <f t="shared" si="10"/>
        <v>107.01603494400024</v>
      </c>
      <c r="J111" s="216">
        <f t="shared" si="11"/>
        <v>4.0000000000000089</v>
      </c>
      <c r="K111" s="166">
        <f t="shared" si="12"/>
        <v>214.03206988800002</v>
      </c>
      <c r="L111" s="189">
        <f t="shared" si="13"/>
        <v>222.59335268352004</v>
      </c>
      <c r="M111" s="214">
        <f t="shared" si="9"/>
        <v>2384.9287787520002</v>
      </c>
      <c r="N111" s="215"/>
      <c r="O111" s="225"/>
      <c r="P111" s="232"/>
      <c r="U111" s="128"/>
    </row>
    <row r="112" spans="1:21" s="148" customFormat="1">
      <c r="A112" s="141">
        <v>511101131</v>
      </c>
      <c r="B112" s="161" t="s">
        <v>432</v>
      </c>
      <c r="C112" s="162">
        <v>1</v>
      </c>
      <c r="D112" s="166">
        <v>2675.4008736000001</v>
      </c>
      <c r="E112" s="162">
        <v>1</v>
      </c>
      <c r="F112" s="216">
        <f t="shared" si="6"/>
        <v>397.48812979200005</v>
      </c>
      <c r="G112" s="146">
        <f t="shared" si="7"/>
        <v>2782.4169085440003</v>
      </c>
      <c r="H112" s="216">
        <f t="shared" si="8"/>
        <v>4.0000000000000036</v>
      </c>
      <c r="I112" s="216">
        <f t="shared" si="10"/>
        <v>107.01603494400024</v>
      </c>
      <c r="J112" s="216">
        <f t="shared" si="11"/>
        <v>4.0000000000000089</v>
      </c>
      <c r="K112" s="166">
        <f t="shared" si="12"/>
        <v>214.03206988800002</v>
      </c>
      <c r="L112" s="189">
        <f t="shared" si="13"/>
        <v>222.59335268352004</v>
      </c>
      <c r="M112" s="214">
        <f t="shared" si="9"/>
        <v>2384.9287787520002</v>
      </c>
      <c r="N112" s="215"/>
      <c r="O112" s="225"/>
      <c r="P112" s="232"/>
      <c r="U112" s="128"/>
    </row>
    <row r="113" spans="1:21" s="148" customFormat="1">
      <c r="A113" s="141">
        <v>511101131</v>
      </c>
      <c r="B113" s="161" t="s">
        <v>433</v>
      </c>
      <c r="C113" s="162">
        <v>1</v>
      </c>
      <c r="D113" s="166">
        <v>2063.1898560000004</v>
      </c>
      <c r="E113" s="162">
        <v>1</v>
      </c>
      <c r="F113" s="216">
        <f t="shared" si="6"/>
        <v>306.53106432000004</v>
      </c>
      <c r="G113" s="146">
        <f t="shared" si="7"/>
        <v>2145.7174502400003</v>
      </c>
      <c r="H113" s="216">
        <f t="shared" si="8"/>
        <v>4.0000000000000036</v>
      </c>
      <c r="I113" s="216">
        <f t="shared" si="10"/>
        <v>82.527594239999871</v>
      </c>
      <c r="J113" s="216">
        <f t="shared" si="11"/>
        <v>3.9999999999999929</v>
      </c>
      <c r="K113" s="166">
        <f t="shared" si="12"/>
        <v>165.05518848000003</v>
      </c>
      <c r="L113" s="189">
        <f t="shared" si="13"/>
        <v>171.65739601920004</v>
      </c>
      <c r="M113" s="214">
        <f t="shared" si="9"/>
        <v>1839.18638592</v>
      </c>
      <c r="N113" s="215"/>
      <c r="O113" s="225"/>
      <c r="P113" s="232"/>
      <c r="U113" s="128"/>
    </row>
    <row r="114" spans="1:21" s="148" customFormat="1">
      <c r="A114" s="141">
        <v>511101131</v>
      </c>
      <c r="B114" s="161" t="s">
        <v>434</v>
      </c>
      <c r="C114" s="162">
        <v>1</v>
      </c>
      <c r="D114" s="166">
        <v>2063.195264</v>
      </c>
      <c r="E114" s="162">
        <v>1</v>
      </c>
      <c r="F114" s="216">
        <f t="shared" si="6"/>
        <v>306.53186779428569</v>
      </c>
      <c r="G114" s="146">
        <f t="shared" si="7"/>
        <v>2145.72307456</v>
      </c>
      <c r="H114" s="216">
        <f t="shared" si="8"/>
        <v>4.0000000000000036</v>
      </c>
      <c r="I114" s="216">
        <f t="shared" si="10"/>
        <v>82.527810560000034</v>
      </c>
      <c r="J114" s="216">
        <f t="shared" si="11"/>
        <v>4.0000000000000018</v>
      </c>
      <c r="K114" s="166">
        <f t="shared" si="12"/>
        <v>165.05562112000001</v>
      </c>
      <c r="L114" s="189">
        <f t="shared" si="13"/>
        <v>171.6578459648</v>
      </c>
      <c r="M114" s="214">
        <f t="shared" si="9"/>
        <v>1839.191206765714</v>
      </c>
      <c r="N114" s="215"/>
      <c r="O114" s="225"/>
      <c r="P114" s="232"/>
      <c r="U114" s="128"/>
    </row>
    <row r="115" spans="1:21" s="148" customFormat="1">
      <c r="A115" s="141">
        <v>511101131</v>
      </c>
      <c r="B115" s="161" t="s">
        <v>435</v>
      </c>
      <c r="C115" s="162">
        <v>4</v>
      </c>
      <c r="D115" s="166">
        <v>1377.3981312000001</v>
      </c>
      <c r="E115" s="162">
        <v>3</v>
      </c>
      <c r="F115" s="216">
        <f t="shared" si="6"/>
        <v>204.64200806400001</v>
      </c>
      <c r="G115" s="146">
        <f t="shared" si="7"/>
        <v>1432.494056448</v>
      </c>
      <c r="H115" s="216">
        <f t="shared" si="8"/>
        <v>4.0000000000000036</v>
      </c>
      <c r="I115" s="216">
        <f t="shared" si="10"/>
        <v>55.095925247999958</v>
      </c>
      <c r="J115" s="216">
        <f t="shared" si="11"/>
        <v>3.9999999999999969</v>
      </c>
      <c r="K115" s="166">
        <f t="shared" si="12"/>
        <v>110.19185049600001</v>
      </c>
      <c r="L115" s="189">
        <f t="shared" si="13"/>
        <v>114.59952451584</v>
      </c>
      <c r="M115" s="214">
        <f t="shared" si="9"/>
        <v>1227.852048384</v>
      </c>
      <c r="N115" s="215"/>
      <c r="O115" s="225"/>
      <c r="P115" s="232"/>
      <c r="U115" s="128"/>
    </row>
    <row r="116" spans="1:21" s="148" customFormat="1">
      <c r="A116" s="141">
        <v>511101131</v>
      </c>
      <c r="B116" s="161" t="s">
        <v>436</v>
      </c>
      <c r="C116" s="162">
        <v>0</v>
      </c>
      <c r="D116" s="166"/>
      <c r="E116" s="162">
        <v>1</v>
      </c>
      <c r="F116" s="216">
        <v>204.64</v>
      </c>
      <c r="G116" s="146">
        <f>+F116*7</f>
        <v>1432.48</v>
      </c>
      <c r="H116" s="216">
        <v>0</v>
      </c>
      <c r="I116" s="216">
        <v>0</v>
      </c>
      <c r="J116" s="216">
        <v>0</v>
      </c>
      <c r="K116" s="166">
        <f t="shared" si="12"/>
        <v>0</v>
      </c>
      <c r="L116" s="189">
        <f t="shared" si="13"/>
        <v>114.5984</v>
      </c>
      <c r="M116" s="214">
        <f t="shared" si="9"/>
        <v>1227.8399999999999</v>
      </c>
      <c r="N116" s="215"/>
      <c r="O116" s="225"/>
      <c r="P116" s="232"/>
      <c r="U116" s="128"/>
    </row>
    <row r="117" spans="1:21" s="148" customFormat="1">
      <c r="A117" s="141"/>
      <c r="B117" s="170"/>
      <c r="C117" s="162"/>
      <c r="D117" s="226"/>
      <c r="E117" s="162"/>
      <c r="F117" s="162"/>
      <c r="G117" s="226"/>
      <c r="H117" s="216"/>
      <c r="I117" s="216"/>
      <c r="J117" s="216"/>
      <c r="K117" s="226"/>
      <c r="L117" s="228"/>
      <c r="M117" s="229"/>
      <c r="N117" s="230"/>
      <c r="P117" s="232"/>
    </row>
    <row r="118" spans="1:21" s="148" customFormat="1">
      <c r="A118" s="144"/>
      <c r="B118" s="161" t="s">
        <v>397</v>
      </c>
      <c r="C118" s="162">
        <f>SUM(C105:C117)</f>
        <v>14</v>
      </c>
      <c r="D118" s="161"/>
      <c r="E118" s="162">
        <f>SUM(E105:E117)</f>
        <v>14</v>
      </c>
      <c r="F118" s="162"/>
      <c r="G118" s="166"/>
      <c r="H118" s="162"/>
      <c r="I118" s="162"/>
      <c r="J118" s="162"/>
      <c r="K118" s="161"/>
      <c r="L118" s="179"/>
      <c r="M118" s="214"/>
      <c r="N118" s="215"/>
      <c r="P118" s="232"/>
    </row>
    <row r="119" spans="1:21" s="148" customFormat="1">
      <c r="A119" s="150"/>
      <c r="B119" s="219"/>
      <c r="C119" s="219"/>
      <c r="D119" s="219"/>
      <c r="E119" s="219"/>
      <c r="F119" s="219"/>
      <c r="G119" s="219"/>
      <c r="H119" s="220"/>
      <c r="I119" s="220"/>
      <c r="J119" s="220"/>
      <c r="K119" s="219"/>
      <c r="L119" s="188"/>
      <c r="M119" s="221"/>
      <c r="N119" s="215"/>
      <c r="P119" s="232"/>
    </row>
    <row r="120" spans="1:21" s="148" customFormat="1" ht="20.25">
      <c r="A120" s="1026" t="s">
        <v>382</v>
      </c>
      <c r="B120" s="1027"/>
      <c r="C120" s="1027"/>
      <c r="D120" s="1027"/>
      <c r="E120" s="1027"/>
      <c r="F120" s="1027"/>
      <c r="G120" s="1027"/>
      <c r="H120" s="1027"/>
      <c r="I120" s="1027"/>
      <c r="J120" s="1027"/>
      <c r="K120" s="1027"/>
      <c r="L120" s="1027"/>
      <c r="M120" s="1028"/>
      <c r="N120" s="163"/>
      <c r="P120" s="232"/>
    </row>
    <row r="121" spans="1:21" s="148" customFormat="1" ht="18">
      <c r="A121" s="1020" t="s">
        <v>383</v>
      </c>
      <c r="B121" s="1021"/>
      <c r="C121" s="1021"/>
      <c r="D121" s="1021"/>
      <c r="E121" s="1021"/>
      <c r="F121" s="1021"/>
      <c r="G121" s="1021"/>
      <c r="H121" s="1021"/>
      <c r="I121" s="1021"/>
      <c r="J121" s="1021"/>
      <c r="K121" s="1021"/>
      <c r="L121" s="1021"/>
      <c r="M121" s="1022"/>
      <c r="N121" s="164"/>
      <c r="P121" s="232"/>
    </row>
    <row r="122" spans="1:21" s="148" customFormat="1" ht="18">
      <c r="A122" s="1020" t="s">
        <v>384</v>
      </c>
      <c r="B122" s="1021"/>
      <c r="C122" s="1021"/>
      <c r="D122" s="1021"/>
      <c r="E122" s="1021"/>
      <c r="F122" s="1021"/>
      <c r="G122" s="1021"/>
      <c r="H122" s="1021"/>
      <c r="I122" s="1021"/>
      <c r="J122" s="1021"/>
      <c r="K122" s="1021"/>
      <c r="L122" s="1021"/>
      <c r="M122" s="1022"/>
      <c r="N122" s="164"/>
      <c r="P122" s="232"/>
    </row>
    <row r="123" spans="1:21" s="148" customFormat="1">
      <c r="A123" s="131"/>
      <c r="B123" s="132" t="s">
        <v>423</v>
      </c>
      <c r="D123" s="581"/>
      <c r="E123" s="581"/>
      <c r="F123" s="581"/>
      <c r="H123" s="200"/>
      <c r="I123" s="200"/>
      <c r="J123" s="200"/>
      <c r="K123" s="581"/>
      <c r="L123" s="581"/>
      <c r="M123" s="201"/>
      <c r="N123" s="202"/>
      <c r="P123" s="232"/>
    </row>
    <row r="124" spans="1:21" s="148" customFormat="1">
      <c r="A124" s="133" t="s">
        <v>437</v>
      </c>
      <c r="B124" s="132" t="s">
        <v>1706</v>
      </c>
      <c r="D124" s="581"/>
      <c r="E124" s="581"/>
      <c r="F124" s="581"/>
      <c r="H124" s="200"/>
      <c r="I124" s="200"/>
      <c r="J124" s="200"/>
      <c r="K124" s="581"/>
      <c r="L124" s="581"/>
      <c r="M124" s="201"/>
      <c r="N124" s="202"/>
      <c r="P124" s="232"/>
    </row>
    <row r="125" spans="1:21" s="148" customFormat="1">
      <c r="A125" s="1029" t="s">
        <v>621</v>
      </c>
      <c r="B125" s="1030"/>
      <c r="C125" s="1030"/>
      <c r="D125" s="1030"/>
      <c r="E125" s="1031"/>
      <c r="F125" s="581"/>
      <c r="H125" s="200"/>
      <c r="I125" s="200"/>
      <c r="J125" s="200"/>
      <c r="K125" s="200"/>
      <c r="L125" s="200"/>
      <c r="M125" s="204"/>
      <c r="N125" s="205"/>
      <c r="P125" s="232"/>
    </row>
    <row r="126" spans="1:21" s="148" customFormat="1">
      <c r="A126" s="582" t="s">
        <v>622</v>
      </c>
      <c r="B126" s="582" t="s">
        <v>388</v>
      </c>
      <c r="C126" s="1032">
        <v>2014</v>
      </c>
      <c r="D126" s="1032"/>
      <c r="E126" s="1032">
        <v>2015</v>
      </c>
      <c r="F126" s="1032"/>
      <c r="G126" s="1032"/>
      <c r="H126" s="207"/>
      <c r="I126" s="582" t="s">
        <v>623</v>
      </c>
      <c r="J126" s="208" t="s">
        <v>624</v>
      </c>
      <c r="K126" s="582">
        <v>2014</v>
      </c>
      <c r="L126" s="582">
        <v>2015</v>
      </c>
      <c r="M126" s="209" t="s">
        <v>625</v>
      </c>
      <c r="N126" s="202"/>
      <c r="P126" s="232"/>
    </row>
    <row r="127" spans="1:21" s="148" customFormat="1">
      <c r="A127" s="165"/>
      <c r="B127" s="210"/>
      <c r="C127" s="211" t="s">
        <v>387</v>
      </c>
      <c r="D127" s="140" t="s">
        <v>626</v>
      </c>
      <c r="E127" s="211" t="s">
        <v>387</v>
      </c>
      <c r="F127" s="140" t="s">
        <v>627</v>
      </c>
      <c r="G127" s="140" t="s">
        <v>626</v>
      </c>
      <c r="H127" s="582" t="s">
        <v>628</v>
      </c>
      <c r="I127" s="582" t="s">
        <v>629</v>
      </c>
      <c r="J127" s="208" t="s">
        <v>630</v>
      </c>
      <c r="K127" s="582" t="s">
        <v>393</v>
      </c>
      <c r="L127" s="582" t="s">
        <v>393</v>
      </c>
      <c r="M127" s="209" t="s">
        <v>631</v>
      </c>
      <c r="N127" s="202"/>
      <c r="P127" s="232"/>
    </row>
    <row r="128" spans="1:21" s="148" customFormat="1">
      <c r="A128" s="179"/>
      <c r="B128" s="144"/>
      <c r="C128" s="212"/>
      <c r="D128" s="161"/>
      <c r="E128" s="161"/>
      <c r="F128" s="161"/>
      <c r="G128" s="161"/>
      <c r="H128" s="162"/>
      <c r="I128" s="162"/>
      <c r="J128" s="162"/>
      <c r="K128" s="161"/>
      <c r="L128" s="222"/>
      <c r="M128" s="223"/>
      <c r="N128" s="215"/>
      <c r="P128" s="232"/>
    </row>
    <row r="129" spans="1:21" s="148" customFormat="1">
      <c r="A129" s="141">
        <v>511101131</v>
      </c>
      <c r="B129" s="144" t="s">
        <v>439</v>
      </c>
      <c r="C129" s="162">
        <v>1</v>
      </c>
      <c r="D129" s="146">
        <v>4621.4388480000007</v>
      </c>
      <c r="E129" s="162">
        <v>1</v>
      </c>
      <c r="F129" s="216">
        <f t="shared" ref="F129:F136" si="14">+G129/7</f>
        <v>686.61377170285721</v>
      </c>
      <c r="G129" s="146">
        <f t="shared" ref="G129:G136" si="15">+D129*1.04</f>
        <v>4806.2964019200008</v>
      </c>
      <c r="H129" s="216">
        <f t="shared" ref="H129:H136" si="16">(G129/D129-1)*100</f>
        <v>4.0000000000000036</v>
      </c>
      <c r="I129" s="216">
        <f t="shared" ref="I129:I136" si="17">G129-D129</f>
        <v>184.8575539200001</v>
      </c>
      <c r="J129" s="216">
        <f t="shared" ref="J129:J136" si="18">I129*100/D129</f>
        <v>4.0000000000000018</v>
      </c>
      <c r="K129" s="166">
        <f>D129*0.08</f>
        <v>369.71510784000009</v>
      </c>
      <c r="L129" s="189">
        <f>G129*0.08</f>
        <v>384.50371215360008</v>
      </c>
      <c r="M129" s="214">
        <f t="shared" ref="M129:M136" si="19">G129*0.3/7*20</f>
        <v>4119.682630217143</v>
      </c>
      <c r="N129" s="215"/>
      <c r="O129" s="225"/>
      <c r="P129" s="232"/>
      <c r="U129" s="128"/>
    </row>
    <row r="130" spans="1:21" s="148" customFormat="1">
      <c r="A130" s="141">
        <v>511101131</v>
      </c>
      <c r="B130" s="144" t="s">
        <v>440</v>
      </c>
      <c r="C130" s="162">
        <v>1</v>
      </c>
      <c r="D130" s="166">
        <v>2063.19</v>
      </c>
      <c r="E130" s="162">
        <v>1</v>
      </c>
      <c r="F130" s="216">
        <v>294.74</v>
      </c>
      <c r="G130" s="146">
        <f t="shared" si="15"/>
        <v>2145.7175999999999</v>
      </c>
      <c r="H130" s="216">
        <v>4</v>
      </c>
      <c r="I130" s="216">
        <f>G130-D130</f>
        <v>82.527599999999893</v>
      </c>
      <c r="J130" s="216">
        <v>4</v>
      </c>
      <c r="K130" s="166">
        <f t="shared" ref="K130:K136" si="20">D130*0.08</f>
        <v>165.05520000000001</v>
      </c>
      <c r="L130" s="189">
        <f t="shared" ref="L130:L136" si="21">G130*0.08</f>
        <v>171.657408</v>
      </c>
      <c r="M130" s="214">
        <f t="shared" si="19"/>
        <v>1839.1865142857141</v>
      </c>
      <c r="N130" s="215"/>
      <c r="O130" s="225"/>
      <c r="P130" s="232"/>
      <c r="U130" s="128"/>
    </row>
    <row r="131" spans="1:21" s="148" customFormat="1">
      <c r="A131" s="141">
        <v>511101131</v>
      </c>
      <c r="B131" s="144" t="s">
        <v>441</v>
      </c>
      <c r="C131" s="162">
        <v>1</v>
      </c>
      <c r="D131" s="166">
        <v>2063.19</v>
      </c>
      <c r="E131" s="162">
        <v>1</v>
      </c>
      <c r="F131" s="216">
        <v>294.74</v>
      </c>
      <c r="G131" s="146">
        <f t="shared" si="15"/>
        <v>2145.7175999999999</v>
      </c>
      <c r="H131" s="216">
        <v>4</v>
      </c>
      <c r="I131" s="216">
        <f t="shared" si="17"/>
        <v>82.527599999999893</v>
      </c>
      <c r="J131" s="216">
        <v>4</v>
      </c>
      <c r="K131" s="166">
        <f t="shared" si="20"/>
        <v>165.05520000000001</v>
      </c>
      <c r="L131" s="189">
        <f t="shared" si="21"/>
        <v>171.657408</v>
      </c>
      <c r="M131" s="214">
        <f t="shared" si="19"/>
        <v>1839.1865142857141</v>
      </c>
      <c r="N131" s="215"/>
      <c r="O131" s="225"/>
      <c r="P131" s="232"/>
      <c r="U131" s="128"/>
    </row>
    <row r="132" spans="1:21" s="148" customFormat="1">
      <c r="A132" s="141">
        <v>511101131</v>
      </c>
      <c r="B132" s="144" t="s">
        <v>442</v>
      </c>
      <c r="C132" s="162">
        <v>1</v>
      </c>
      <c r="D132" s="166">
        <v>2063.19</v>
      </c>
      <c r="E132" s="162">
        <v>1</v>
      </c>
      <c r="F132" s="216">
        <v>294.74</v>
      </c>
      <c r="G132" s="146">
        <f t="shared" si="15"/>
        <v>2145.7175999999999</v>
      </c>
      <c r="H132" s="216">
        <v>4</v>
      </c>
      <c r="I132" s="216">
        <f t="shared" si="17"/>
        <v>82.527599999999893</v>
      </c>
      <c r="J132" s="216">
        <v>4</v>
      </c>
      <c r="K132" s="166">
        <f t="shared" si="20"/>
        <v>165.05520000000001</v>
      </c>
      <c r="L132" s="189">
        <f t="shared" si="21"/>
        <v>171.657408</v>
      </c>
      <c r="M132" s="214">
        <f t="shared" si="19"/>
        <v>1839.1865142857141</v>
      </c>
      <c r="N132" s="215"/>
      <c r="O132" s="225"/>
      <c r="P132" s="232"/>
      <c r="U132" s="128"/>
    </row>
    <row r="133" spans="1:21" s="148" customFormat="1">
      <c r="A133" s="141">
        <v>511101131</v>
      </c>
      <c r="B133" s="144" t="s">
        <v>443</v>
      </c>
      <c r="C133" s="162">
        <v>6</v>
      </c>
      <c r="D133" s="146">
        <v>1564.0244256000001</v>
      </c>
      <c r="E133" s="162">
        <v>6</v>
      </c>
      <c r="F133" s="216">
        <f t="shared" si="14"/>
        <v>232.36934323200003</v>
      </c>
      <c r="G133" s="146">
        <f t="shared" si="15"/>
        <v>1626.5854026240002</v>
      </c>
      <c r="H133" s="216">
        <f t="shared" si="16"/>
        <v>4.0000000000000036</v>
      </c>
      <c r="I133" s="216">
        <f t="shared" si="17"/>
        <v>62.560977024000067</v>
      </c>
      <c r="J133" s="216">
        <f t="shared" si="18"/>
        <v>4.0000000000000044</v>
      </c>
      <c r="K133" s="166">
        <f t="shared" si="20"/>
        <v>125.12195404800001</v>
      </c>
      <c r="L133" s="189">
        <f t="shared" si="21"/>
        <v>130.12683220992002</v>
      </c>
      <c r="M133" s="214">
        <f t="shared" si="19"/>
        <v>1394.2160593919998</v>
      </c>
      <c r="N133" s="215"/>
      <c r="O133" s="225"/>
      <c r="P133" s="232"/>
      <c r="U133" s="128"/>
    </row>
    <row r="134" spans="1:21">
      <c r="A134" s="141">
        <v>511101131</v>
      </c>
      <c r="B134" s="144" t="s">
        <v>444</v>
      </c>
      <c r="C134" s="162">
        <v>2</v>
      </c>
      <c r="D134" s="146">
        <v>1564.0285865151998</v>
      </c>
      <c r="E134" s="162">
        <v>1</v>
      </c>
      <c r="F134" s="216">
        <f t="shared" si="14"/>
        <v>232.36996142511541</v>
      </c>
      <c r="G134" s="146">
        <f t="shared" si="15"/>
        <v>1626.5897299758078</v>
      </c>
      <c r="H134" s="216">
        <f t="shared" si="16"/>
        <v>4.0000000000000036</v>
      </c>
      <c r="I134" s="216">
        <f t="shared" si="17"/>
        <v>62.561143460608037</v>
      </c>
      <c r="J134" s="216">
        <f t="shared" si="18"/>
        <v>4.0000000000000027</v>
      </c>
      <c r="K134" s="166">
        <f t="shared" si="20"/>
        <v>125.12228692121599</v>
      </c>
      <c r="L134" s="189">
        <f t="shared" si="21"/>
        <v>130.12717839806461</v>
      </c>
      <c r="M134" s="214">
        <f t="shared" si="19"/>
        <v>1394.2197685506924</v>
      </c>
      <c r="N134" s="215"/>
      <c r="O134" s="225"/>
      <c r="P134" s="232"/>
      <c r="Q134" s="148"/>
      <c r="R134" s="148"/>
    </row>
    <row r="135" spans="1:21">
      <c r="A135" s="141">
        <v>511101131</v>
      </c>
      <c r="B135" s="144" t="s">
        <v>414</v>
      </c>
      <c r="C135" s="162"/>
      <c r="D135" s="146"/>
      <c r="E135" s="162">
        <v>1</v>
      </c>
      <c r="F135" s="216">
        <v>232.37</v>
      </c>
      <c r="G135" s="146">
        <v>1626.59</v>
      </c>
      <c r="H135" s="216">
        <v>0</v>
      </c>
      <c r="I135" s="216"/>
      <c r="J135" s="216">
        <v>4</v>
      </c>
      <c r="K135" s="166">
        <v>0</v>
      </c>
      <c r="L135" s="189">
        <v>130.13</v>
      </c>
      <c r="M135" s="214">
        <v>1394.22</v>
      </c>
      <c r="N135" s="215"/>
      <c r="O135" s="225"/>
      <c r="P135" s="232"/>
      <c r="Q135" s="148"/>
      <c r="R135" s="148"/>
    </row>
    <row r="136" spans="1:21">
      <c r="A136" s="141">
        <v>511101131</v>
      </c>
      <c r="B136" s="144" t="s">
        <v>445</v>
      </c>
      <c r="C136" s="162">
        <v>2</v>
      </c>
      <c r="D136" s="146">
        <v>1564.0285865151998</v>
      </c>
      <c r="E136" s="162">
        <v>2</v>
      </c>
      <c r="F136" s="216">
        <f t="shared" si="14"/>
        <v>232.36996142511541</v>
      </c>
      <c r="G136" s="146">
        <f t="shared" si="15"/>
        <v>1626.5897299758078</v>
      </c>
      <c r="H136" s="216">
        <f t="shared" si="16"/>
        <v>4.0000000000000036</v>
      </c>
      <c r="I136" s="216">
        <f t="shared" si="17"/>
        <v>62.561143460608037</v>
      </c>
      <c r="J136" s="216">
        <f t="shared" si="18"/>
        <v>4.0000000000000027</v>
      </c>
      <c r="K136" s="166">
        <f t="shared" si="20"/>
        <v>125.12228692121599</v>
      </c>
      <c r="L136" s="189">
        <f t="shared" si="21"/>
        <v>130.12717839806461</v>
      </c>
      <c r="M136" s="214">
        <f t="shared" si="19"/>
        <v>1394.2197685506924</v>
      </c>
      <c r="N136" s="215"/>
      <c r="O136" s="225"/>
      <c r="P136" s="232"/>
      <c r="Q136" s="148"/>
      <c r="R136" s="148"/>
    </row>
    <row r="137" spans="1:21" s="148" customFormat="1">
      <c r="A137" s="141"/>
      <c r="B137" s="144"/>
      <c r="C137" s="142"/>
      <c r="D137" s="227"/>
      <c r="E137" s="142"/>
      <c r="F137" s="142"/>
      <c r="G137" s="146"/>
      <c r="H137" s="162"/>
      <c r="I137" s="162"/>
      <c r="J137" s="162"/>
      <c r="K137" s="227"/>
      <c r="L137" s="228"/>
      <c r="M137" s="229"/>
      <c r="N137" s="230"/>
      <c r="P137" s="232"/>
      <c r="U137" s="128"/>
    </row>
    <row r="138" spans="1:21" s="148" customFormat="1">
      <c r="A138" s="144"/>
      <c r="B138" s="144" t="s">
        <v>397</v>
      </c>
      <c r="C138" s="142">
        <f>SUM(C129:C136)</f>
        <v>14</v>
      </c>
      <c r="D138" s="144"/>
      <c r="E138" s="142">
        <f>SUM(E129:E136)</f>
        <v>14</v>
      </c>
      <c r="F138" s="142"/>
      <c r="G138" s="146"/>
      <c r="H138" s="162"/>
      <c r="I138" s="162"/>
      <c r="J138" s="162"/>
      <c r="K138" s="144"/>
      <c r="L138" s="179"/>
      <c r="M138" s="214"/>
      <c r="N138" s="215"/>
      <c r="P138" s="232"/>
    </row>
    <row r="139" spans="1:21" s="148" customFormat="1">
      <c r="A139" s="150"/>
      <c r="B139" s="150"/>
      <c r="C139" s="150"/>
      <c r="D139" s="150"/>
      <c r="E139" s="150"/>
      <c r="F139" s="150"/>
      <c r="G139" s="150"/>
      <c r="H139" s="220"/>
      <c r="I139" s="220"/>
      <c r="J139" s="220"/>
      <c r="K139" s="150"/>
      <c r="L139" s="188"/>
      <c r="M139" s="221"/>
      <c r="N139" s="215"/>
      <c r="P139" s="232"/>
    </row>
    <row r="140" spans="1:21" s="148" customFormat="1" ht="20.25">
      <c r="A140" s="1026" t="s">
        <v>382</v>
      </c>
      <c r="B140" s="1027"/>
      <c r="C140" s="1027"/>
      <c r="D140" s="1027"/>
      <c r="E140" s="1027"/>
      <c r="F140" s="1027"/>
      <c r="G140" s="1027"/>
      <c r="H140" s="1027"/>
      <c r="I140" s="1027"/>
      <c r="J140" s="1027"/>
      <c r="K140" s="1027"/>
      <c r="L140" s="1027"/>
      <c r="M140" s="1028"/>
      <c r="N140" s="163"/>
      <c r="P140" s="232"/>
    </row>
    <row r="141" spans="1:21" s="148" customFormat="1" ht="18">
      <c r="A141" s="1020" t="s">
        <v>383</v>
      </c>
      <c r="B141" s="1021"/>
      <c r="C141" s="1021"/>
      <c r="D141" s="1021"/>
      <c r="E141" s="1021"/>
      <c r="F141" s="1021"/>
      <c r="G141" s="1021"/>
      <c r="H141" s="1021"/>
      <c r="I141" s="1021"/>
      <c r="J141" s="1021"/>
      <c r="K141" s="1021"/>
      <c r="L141" s="1021"/>
      <c r="M141" s="1022"/>
      <c r="N141" s="164"/>
      <c r="P141" s="232"/>
    </row>
    <row r="142" spans="1:21" s="148" customFormat="1" ht="18">
      <c r="A142" s="1020" t="s">
        <v>384</v>
      </c>
      <c r="B142" s="1021"/>
      <c r="C142" s="1021"/>
      <c r="D142" s="1021"/>
      <c r="E142" s="1021"/>
      <c r="F142" s="1021"/>
      <c r="G142" s="1021"/>
      <c r="H142" s="1021"/>
      <c r="I142" s="1021"/>
      <c r="J142" s="1021"/>
      <c r="K142" s="1021"/>
      <c r="L142" s="1021"/>
      <c r="M142" s="1022"/>
      <c r="N142" s="164"/>
      <c r="P142" s="232"/>
    </row>
    <row r="143" spans="1:21" s="148" customFormat="1">
      <c r="A143" s="131"/>
      <c r="B143" s="132" t="s">
        <v>423</v>
      </c>
      <c r="D143" s="581"/>
      <c r="E143" s="581"/>
      <c r="F143" s="581"/>
      <c r="H143" s="200"/>
      <c r="I143" s="200"/>
      <c r="J143" s="200"/>
      <c r="K143" s="581"/>
      <c r="L143" s="581"/>
      <c r="M143" s="201"/>
      <c r="N143" s="202"/>
      <c r="P143" s="232"/>
    </row>
    <row r="144" spans="1:21" s="148" customFormat="1">
      <c r="A144" s="133" t="s">
        <v>446</v>
      </c>
      <c r="B144" s="132" t="s">
        <v>447</v>
      </c>
      <c r="D144" s="581"/>
      <c r="E144" s="581"/>
      <c r="F144" s="581"/>
      <c r="H144" s="200"/>
      <c r="I144" s="200"/>
      <c r="J144" s="200"/>
      <c r="K144" s="581"/>
      <c r="L144" s="581"/>
      <c r="M144" s="201"/>
      <c r="N144" s="202"/>
      <c r="P144" s="232"/>
    </row>
    <row r="145" spans="1:21" s="148" customFormat="1">
      <c r="A145" s="1029" t="s">
        <v>621</v>
      </c>
      <c r="B145" s="1030"/>
      <c r="C145" s="1030"/>
      <c r="D145" s="1030"/>
      <c r="E145" s="1031"/>
      <c r="F145" s="581"/>
      <c r="H145" s="200"/>
      <c r="I145" s="200"/>
      <c r="J145" s="200"/>
      <c r="K145" s="200"/>
      <c r="L145" s="200"/>
      <c r="M145" s="204"/>
      <c r="N145" s="205"/>
      <c r="P145" s="232"/>
    </row>
    <row r="146" spans="1:21" s="148" customFormat="1">
      <c r="A146" s="582" t="s">
        <v>622</v>
      </c>
      <c r="B146" s="582" t="s">
        <v>388</v>
      </c>
      <c r="C146" s="1032">
        <v>2014</v>
      </c>
      <c r="D146" s="1032"/>
      <c r="E146" s="1032">
        <v>2015</v>
      </c>
      <c r="F146" s="1032"/>
      <c r="G146" s="1032"/>
      <c r="H146" s="207"/>
      <c r="I146" s="582" t="s">
        <v>623</v>
      </c>
      <c r="J146" s="208" t="s">
        <v>624</v>
      </c>
      <c r="K146" s="582">
        <v>2014</v>
      </c>
      <c r="L146" s="582">
        <v>2015</v>
      </c>
      <c r="M146" s="209" t="s">
        <v>625</v>
      </c>
      <c r="N146" s="202"/>
      <c r="P146" s="232"/>
    </row>
    <row r="147" spans="1:21" s="148" customFormat="1">
      <c r="A147" s="165"/>
      <c r="B147" s="210"/>
      <c r="C147" s="211" t="s">
        <v>387</v>
      </c>
      <c r="D147" s="140" t="s">
        <v>626</v>
      </c>
      <c r="E147" s="211" t="s">
        <v>387</v>
      </c>
      <c r="F147" s="140" t="s">
        <v>627</v>
      </c>
      <c r="G147" s="140" t="s">
        <v>626</v>
      </c>
      <c r="H147" s="582" t="s">
        <v>628</v>
      </c>
      <c r="I147" s="582" t="s">
        <v>629</v>
      </c>
      <c r="J147" s="208" t="s">
        <v>630</v>
      </c>
      <c r="K147" s="582" t="s">
        <v>393</v>
      </c>
      <c r="L147" s="582" t="s">
        <v>393</v>
      </c>
      <c r="M147" s="209" t="s">
        <v>631</v>
      </c>
      <c r="N147" s="202"/>
      <c r="P147" s="232"/>
    </row>
    <row r="148" spans="1:21" s="148" customFormat="1">
      <c r="A148" s="179"/>
      <c r="B148" s="144"/>
      <c r="C148" s="144"/>
      <c r="D148" s="144"/>
      <c r="E148" s="144"/>
      <c r="F148" s="212"/>
      <c r="G148" s="213"/>
      <c r="H148" s="162"/>
      <c r="I148" s="162"/>
      <c r="J148" s="162"/>
      <c r="K148" s="144"/>
      <c r="L148" s="222"/>
      <c r="M148" s="223"/>
      <c r="N148" s="215"/>
      <c r="P148" s="232"/>
    </row>
    <row r="149" spans="1:21" s="148" customFormat="1">
      <c r="A149" s="141">
        <v>511101131</v>
      </c>
      <c r="B149" s="161" t="s">
        <v>439</v>
      </c>
      <c r="C149" s="162">
        <v>1</v>
      </c>
      <c r="D149" s="146">
        <v>3538.2986496000003</v>
      </c>
      <c r="E149" s="162">
        <v>1</v>
      </c>
      <c r="F149" s="216">
        <f>+G149/7</f>
        <v>525.6900850834287</v>
      </c>
      <c r="G149" s="146">
        <f>+D149*1.04</f>
        <v>3679.8305955840005</v>
      </c>
      <c r="H149" s="216">
        <f>(G149/D149-1)*100</f>
        <v>4.0000000000000036</v>
      </c>
      <c r="I149" s="216">
        <f>G149-D149</f>
        <v>141.53194598400023</v>
      </c>
      <c r="J149" s="216">
        <f>I149*100/D149</f>
        <v>4.0000000000000062</v>
      </c>
      <c r="K149" s="166">
        <f>D149*0.08</f>
        <v>283.06389196800001</v>
      </c>
      <c r="L149" s="189">
        <f t="shared" ref="L149:L155" si="22">G149*0.08</f>
        <v>294.38644764672006</v>
      </c>
      <c r="M149" s="214">
        <f t="shared" ref="M149:M155" si="23">G149*0.3/7*20</f>
        <v>3154.1405105005715</v>
      </c>
      <c r="N149" s="215"/>
      <c r="O149" s="225"/>
      <c r="P149" s="232"/>
      <c r="U149" s="128"/>
    </row>
    <row r="150" spans="1:21" s="148" customFormat="1">
      <c r="A150" s="141">
        <v>511101131</v>
      </c>
      <c r="B150" s="161" t="s">
        <v>448</v>
      </c>
      <c r="C150" s="162">
        <v>1</v>
      </c>
      <c r="D150" s="146">
        <v>3019.2052800000006</v>
      </c>
      <c r="E150" s="162">
        <v>1</v>
      </c>
      <c r="F150" s="216">
        <f>+G150/7</f>
        <v>448.56764160000012</v>
      </c>
      <c r="G150" s="146">
        <f>+D150*1.04</f>
        <v>3139.9734912000008</v>
      </c>
      <c r="H150" s="216">
        <f>(G150/D150-1)*100</f>
        <v>4.0000000000000036</v>
      </c>
      <c r="I150" s="216">
        <f>G150-D150</f>
        <v>120.76821120000022</v>
      </c>
      <c r="J150" s="216">
        <f>I150*100/D150</f>
        <v>4.0000000000000062</v>
      </c>
      <c r="K150" s="166">
        <f>D150*0.08</f>
        <v>241.53642240000005</v>
      </c>
      <c r="L150" s="189">
        <f t="shared" si="22"/>
        <v>251.19787929600008</v>
      </c>
      <c r="M150" s="214">
        <f t="shared" si="23"/>
        <v>2691.4058496000007</v>
      </c>
      <c r="N150" s="215"/>
      <c r="O150" s="225"/>
      <c r="P150" s="232"/>
      <c r="U150" s="128"/>
    </row>
    <row r="151" spans="1:21" s="148" customFormat="1">
      <c r="A151" s="141">
        <v>511101131</v>
      </c>
      <c r="B151" s="161" t="s">
        <v>449</v>
      </c>
      <c r="C151" s="162">
        <v>1</v>
      </c>
      <c r="D151" s="146">
        <v>2553.7512000000002</v>
      </c>
      <c r="E151" s="162">
        <v>1</v>
      </c>
      <c r="F151" s="216">
        <f>+G151/7</f>
        <v>379.41446400000001</v>
      </c>
      <c r="G151" s="146">
        <f>+D151*1.04</f>
        <v>2655.9012480000001</v>
      </c>
      <c r="H151" s="216">
        <f>(G151/D151-1)*100</f>
        <v>4.0000000000000036</v>
      </c>
      <c r="I151" s="216">
        <f>G151-D151</f>
        <v>102.15004799999997</v>
      </c>
      <c r="J151" s="216">
        <f>I151*100/D151</f>
        <v>3.9999999999999987</v>
      </c>
      <c r="K151" s="166">
        <f>D151*0.08</f>
        <v>204.30009600000002</v>
      </c>
      <c r="L151" s="189">
        <f t="shared" si="22"/>
        <v>212.47209984000003</v>
      </c>
      <c r="M151" s="214">
        <f t="shared" si="23"/>
        <v>2276.4867840000002</v>
      </c>
      <c r="N151" s="215"/>
      <c r="O151" s="225"/>
      <c r="P151" s="232"/>
      <c r="U151" s="128"/>
    </row>
    <row r="152" spans="1:21" s="148" customFormat="1">
      <c r="A152" s="141">
        <v>511101131</v>
      </c>
      <c r="B152" s="161" t="s">
        <v>636</v>
      </c>
      <c r="C152" s="162">
        <v>1</v>
      </c>
      <c r="D152" s="146">
        <v>1709.1010560000002</v>
      </c>
      <c r="E152" s="162">
        <v>0</v>
      </c>
      <c r="F152" s="216">
        <v>0</v>
      </c>
      <c r="G152" s="146">
        <v>0</v>
      </c>
      <c r="H152" s="216">
        <v>0</v>
      </c>
      <c r="I152" s="216"/>
      <c r="J152" s="216">
        <f>I152*100/D152</f>
        <v>0</v>
      </c>
      <c r="K152" s="166"/>
      <c r="L152" s="189">
        <f t="shared" si="22"/>
        <v>0</v>
      </c>
      <c r="M152" s="214">
        <f t="shared" si="23"/>
        <v>0</v>
      </c>
      <c r="N152" s="215"/>
      <c r="O152" s="225"/>
      <c r="P152" s="232"/>
      <c r="U152" s="128"/>
    </row>
    <row r="153" spans="1:21" s="148" customFormat="1">
      <c r="A153" s="141">
        <v>511101131</v>
      </c>
      <c r="B153" s="161" t="s">
        <v>450</v>
      </c>
      <c r="C153" s="162">
        <v>0</v>
      </c>
      <c r="D153" s="146"/>
      <c r="E153" s="162">
        <v>1</v>
      </c>
      <c r="F153" s="216">
        <v>253.92</v>
      </c>
      <c r="G153" s="146">
        <f>F153*7</f>
        <v>1777.4399999999998</v>
      </c>
      <c r="H153" s="216">
        <v>0</v>
      </c>
      <c r="I153" s="216">
        <v>0</v>
      </c>
      <c r="J153" s="216">
        <v>0</v>
      </c>
      <c r="K153" s="166">
        <v>136.72999999999999</v>
      </c>
      <c r="L153" s="189">
        <f t="shared" si="22"/>
        <v>142.1952</v>
      </c>
      <c r="M153" s="214">
        <f t="shared" si="23"/>
        <v>1523.52</v>
      </c>
      <c r="N153" s="215"/>
      <c r="O153" s="225"/>
      <c r="P153" s="232"/>
      <c r="U153" s="128"/>
    </row>
    <row r="154" spans="1:21" s="148" customFormat="1">
      <c r="A154" s="141">
        <v>511101131</v>
      </c>
      <c r="B154" s="161" t="s">
        <v>637</v>
      </c>
      <c r="C154" s="162">
        <v>1</v>
      </c>
      <c r="D154" s="146">
        <v>1709.1010560000002</v>
      </c>
      <c r="E154" s="162">
        <v>0</v>
      </c>
      <c r="F154" s="216">
        <v>0</v>
      </c>
      <c r="G154" s="146">
        <v>0</v>
      </c>
      <c r="H154" s="216">
        <v>0</v>
      </c>
      <c r="I154" s="216"/>
      <c r="J154" s="216">
        <f>I154*100/D154</f>
        <v>0</v>
      </c>
      <c r="K154" s="166"/>
      <c r="L154" s="189">
        <f t="shared" si="22"/>
        <v>0</v>
      </c>
      <c r="M154" s="214">
        <f t="shared" si="23"/>
        <v>0</v>
      </c>
      <c r="N154" s="215"/>
      <c r="O154" s="225"/>
      <c r="P154" s="232"/>
      <c r="U154" s="128"/>
    </row>
    <row r="155" spans="1:21" s="148" customFormat="1">
      <c r="A155" s="141">
        <v>511101131</v>
      </c>
      <c r="B155" s="143" t="s">
        <v>451</v>
      </c>
      <c r="C155" s="142">
        <v>0</v>
      </c>
      <c r="D155" s="146">
        <v>0</v>
      </c>
      <c r="E155" s="162">
        <v>1</v>
      </c>
      <c r="F155" s="162">
        <v>253.92</v>
      </c>
      <c r="G155" s="146">
        <v>1777.47</v>
      </c>
      <c r="H155" s="231">
        <v>0</v>
      </c>
      <c r="I155" s="231">
        <v>0</v>
      </c>
      <c r="J155" s="231">
        <v>0</v>
      </c>
      <c r="K155" s="146">
        <v>136.72999999999999</v>
      </c>
      <c r="L155" s="189">
        <f t="shared" si="22"/>
        <v>142.19759999999999</v>
      </c>
      <c r="M155" s="214">
        <f t="shared" si="23"/>
        <v>1523.5457142857144</v>
      </c>
      <c r="N155" s="215"/>
      <c r="P155" s="232"/>
    </row>
    <row r="156" spans="1:21" s="148" customFormat="1">
      <c r="A156" s="144"/>
      <c r="B156" s="144" t="s">
        <v>397</v>
      </c>
      <c r="C156" s="142">
        <f>SUM(C149:C155)</f>
        <v>5</v>
      </c>
      <c r="D156" s="144"/>
      <c r="E156" s="142">
        <f>SUM(E149:E155)</f>
        <v>5</v>
      </c>
      <c r="F156" s="142"/>
      <c r="G156" s="146"/>
      <c r="H156" s="162"/>
      <c r="I156" s="162"/>
      <c r="J156" s="162"/>
      <c r="K156" s="144"/>
      <c r="L156" s="179"/>
      <c r="M156" s="214"/>
      <c r="N156" s="215"/>
      <c r="P156" s="232"/>
    </row>
    <row r="157" spans="1:21" s="148" customFormat="1">
      <c r="A157" s="150"/>
      <c r="B157" s="150"/>
      <c r="C157" s="150"/>
      <c r="D157" s="150"/>
      <c r="E157" s="150"/>
      <c r="F157" s="150"/>
      <c r="G157" s="150"/>
      <c r="H157" s="220"/>
      <c r="I157" s="220"/>
      <c r="J157" s="220"/>
      <c r="K157" s="150"/>
      <c r="L157" s="188"/>
      <c r="M157" s="221"/>
      <c r="N157" s="215"/>
      <c r="P157" s="232"/>
    </row>
    <row r="158" spans="1:21" s="148" customFormat="1" ht="20.25">
      <c r="A158" s="1026" t="s">
        <v>382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8"/>
      <c r="N158" s="163"/>
      <c r="P158" s="232"/>
    </row>
    <row r="159" spans="1:21" s="148" customFormat="1" ht="18">
      <c r="A159" s="1020" t="s">
        <v>383</v>
      </c>
      <c r="B159" s="1021"/>
      <c r="C159" s="1021"/>
      <c r="D159" s="1021"/>
      <c r="E159" s="1021"/>
      <c r="F159" s="1021"/>
      <c r="G159" s="1021"/>
      <c r="H159" s="1021"/>
      <c r="I159" s="1021"/>
      <c r="J159" s="1021"/>
      <c r="K159" s="1021"/>
      <c r="L159" s="1021"/>
      <c r="M159" s="1022"/>
      <c r="N159" s="164"/>
      <c r="P159" s="232"/>
    </row>
    <row r="160" spans="1:21" ht="18">
      <c r="A160" s="1020" t="s">
        <v>384</v>
      </c>
      <c r="B160" s="1021"/>
      <c r="C160" s="1021"/>
      <c r="D160" s="1021"/>
      <c r="E160" s="1021"/>
      <c r="F160" s="1021"/>
      <c r="G160" s="1021"/>
      <c r="H160" s="1021"/>
      <c r="I160" s="1021"/>
      <c r="J160" s="1021"/>
      <c r="K160" s="1021"/>
      <c r="L160" s="1021"/>
      <c r="M160" s="1022"/>
      <c r="N160" s="164"/>
      <c r="O160" s="148"/>
      <c r="P160" s="232"/>
      <c r="Q160" s="148"/>
    </row>
    <row r="161" spans="1:21">
      <c r="A161" s="131"/>
      <c r="B161" s="132" t="s">
        <v>423</v>
      </c>
      <c r="C161" s="148"/>
      <c r="D161" s="581"/>
      <c r="E161" s="581"/>
      <c r="F161" s="581"/>
      <c r="G161" s="148"/>
      <c r="H161" s="200"/>
      <c r="I161" s="200"/>
      <c r="J161" s="200"/>
      <c r="K161" s="581"/>
      <c r="L161" s="581"/>
      <c r="M161" s="201"/>
      <c r="N161" s="202"/>
      <c r="O161" s="148"/>
      <c r="P161" s="232"/>
      <c r="Q161" s="148"/>
    </row>
    <row r="162" spans="1:21" s="148" customFormat="1">
      <c r="A162" s="133" t="s">
        <v>452</v>
      </c>
      <c r="B162" s="132" t="s">
        <v>1707</v>
      </c>
      <c r="D162" s="581"/>
      <c r="E162" s="581"/>
      <c r="F162" s="581"/>
      <c r="H162" s="200"/>
      <c r="I162" s="200"/>
      <c r="J162" s="200"/>
      <c r="K162" s="581"/>
      <c r="L162" s="581"/>
      <c r="M162" s="201"/>
      <c r="N162" s="202"/>
      <c r="P162" s="232"/>
    </row>
    <row r="163" spans="1:21" s="148" customFormat="1">
      <c r="A163" s="1029" t="s">
        <v>621</v>
      </c>
      <c r="B163" s="1030"/>
      <c r="C163" s="1030"/>
      <c r="D163" s="1030"/>
      <c r="E163" s="1031"/>
      <c r="F163" s="581"/>
      <c r="H163" s="200"/>
      <c r="I163" s="200"/>
      <c r="J163" s="200"/>
      <c r="K163" s="200"/>
      <c r="L163" s="200"/>
      <c r="M163" s="204"/>
      <c r="N163" s="205"/>
      <c r="P163" s="232"/>
    </row>
    <row r="164" spans="1:21" s="148" customFormat="1">
      <c r="A164" s="582" t="s">
        <v>622</v>
      </c>
      <c r="B164" s="582" t="s">
        <v>388</v>
      </c>
      <c r="C164" s="1032">
        <v>2014</v>
      </c>
      <c r="D164" s="1032"/>
      <c r="E164" s="1032">
        <v>2015</v>
      </c>
      <c r="F164" s="1032"/>
      <c r="G164" s="1032"/>
      <c r="H164" s="207"/>
      <c r="I164" s="582" t="s">
        <v>623</v>
      </c>
      <c r="J164" s="208" t="s">
        <v>624</v>
      </c>
      <c r="K164" s="582">
        <v>2014</v>
      </c>
      <c r="L164" s="582">
        <v>2015</v>
      </c>
      <c r="M164" s="209" t="s">
        <v>625</v>
      </c>
      <c r="N164" s="202"/>
      <c r="P164" s="232"/>
    </row>
    <row r="165" spans="1:21" s="148" customFormat="1">
      <c r="A165" s="165"/>
      <c r="B165" s="210"/>
      <c r="C165" s="211" t="s">
        <v>387</v>
      </c>
      <c r="D165" s="140" t="s">
        <v>626</v>
      </c>
      <c r="E165" s="211" t="s">
        <v>387</v>
      </c>
      <c r="F165" s="140" t="s">
        <v>627</v>
      </c>
      <c r="G165" s="140" t="s">
        <v>626</v>
      </c>
      <c r="H165" s="582" t="s">
        <v>628</v>
      </c>
      <c r="I165" s="582" t="s">
        <v>629</v>
      </c>
      <c r="J165" s="208" t="s">
        <v>630</v>
      </c>
      <c r="K165" s="582" t="s">
        <v>393</v>
      </c>
      <c r="L165" s="582" t="s">
        <v>393</v>
      </c>
      <c r="M165" s="209" t="s">
        <v>631</v>
      </c>
      <c r="N165" s="202"/>
      <c r="P165" s="232"/>
    </row>
    <row r="166" spans="1:21" s="148" customFormat="1">
      <c r="A166" s="179"/>
      <c r="B166" s="144"/>
      <c r="C166" s="144"/>
      <c r="D166" s="144"/>
      <c r="E166" s="144"/>
      <c r="F166" s="212"/>
      <c r="G166" s="213"/>
      <c r="H166" s="162"/>
      <c r="I166" s="162"/>
      <c r="J166" s="162"/>
      <c r="K166" s="144"/>
      <c r="L166" s="222"/>
      <c r="M166" s="223"/>
      <c r="N166" s="215"/>
      <c r="P166" s="232"/>
    </row>
    <row r="167" spans="1:21" s="148" customFormat="1">
      <c r="A167" s="141">
        <v>511101131</v>
      </c>
      <c r="B167" s="161" t="s">
        <v>453</v>
      </c>
      <c r="C167" s="142">
        <v>1</v>
      </c>
      <c r="D167" s="146">
        <v>4472.1174784000004</v>
      </c>
      <c r="E167" s="142">
        <v>1</v>
      </c>
      <c r="F167" s="216">
        <f>+G167/7</f>
        <v>664.42888250514295</v>
      </c>
      <c r="G167" s="146">
        <f>+D167*1.04</f>
        <v>4651.002177536001</v>
      </c>
      <c r="H167" s="216">
        <f>(G167/D167-1)*100</f>
        <v>4.0000000000000036</v>
      </c>
      <c r="I167" s="216">
        <f>G167-D167</f>
        <v>178.88469913600056</v>
      </c>
      <c r="J167" s="216">
        <f>I167*100/D167</f>
        <v>4.0000000000000124</v>
      </c>
      <c r="K167" s="166">
        <f>D167*0.08</f>
        <v>357.76939827200005</v>
      </c>
      <c r="L167" s="189">
        <f>G167*0.08</f>
        <v>372.08017420288007</v>
      </c>
      <c r="M167" s="214">
        <f>G167*0.3/7*20</f>
        <v>3986.5732950308579</v>
      </c>
      <c r="N167" s="215"/>
      <c r="O167" s="225"/>
      <c r="P167" s="232"/>
      <c r="U167" s="128"/>
    </row>
    <row r="168" spans="1:21" s="148" customFormat="1">
      <c r="A168" s="141">
        <v>511101131</v>
      </c>
      <c r="B168" s="161" t="s">
        <v>454</v>
      </c>
      <c r="C168" s="142">
        <v>1</v>
      </c>
      <c r="D168" s="146">
        <v>1962.3755424000003</v>
      </c>
      <c r="E168" s="142">
        <v>1</v>
      </c>
      <c r="F168" s="216">
        <f>+G168/7</f>
        <v>291.55293772800007</v>
      </c>
      <c r="G168" s="146">
        <f>+D168*1.04</f>
        <v>2040.8705640960004</v>
      </c>
      <c r="H168" s="216">
        <f>(G168/D168-1)*100</f>
        <v>4.0000000000000036</v>
      </c>
      <c r="I168" s="216">
        <f>G168-D168</f>
        <v>78.495021696000094</v>
      </c>
      <c r="J168" s="216">
        <f>I168*100/D168</f>
        <v>4.0000000000000044</v>
      </c>
      <c r="K168" s="166">
        <f>D168*0.08</f>
        <v>156.99004339200002</v>
      </c>
      <c r="L168" s="189">
        <f>G168*0.08</f>
        <v>163.26964512768004</v>
      </c>
      <c r="M168" s="214">
        <f>G168*0.3/7*20</f>
        <v>1749.3176263680002</v>
      </c>
      <c r="N168" s="215"/>
      <c r="O168" s="225"/>
      <c r="P168" s="232"/>
      <c r="U168" s="128"/>
    </row>
    <row r="169" spans="1:21" s="148" customFormat="1">
      <c r="A169" s="141">
        <v>511101131</v>
      </c>
      <c r="B169" s="161" t="s">
        <v>455</v>
      </c>
      <c r="C169" s="142">
        <v>6</v>
      </c>
      <c r="D169" s="146">
        <v>1586.8061664000002</v>
      </c>
      <c r="E169" s="142">
        <v>6</v>
      </c>
      <c r="F169" s="216">
        <f>+G169/7</f>
        <v>235.75405900800004</v>
      </c>
      <c r="G169" s="146">
        <f>+D169*1.04</f>
        <v>1650.2784130560003</v>
      </c>
      <c r="H169" s="216">
        <f>(G169/D169-1)*100</f>
        <v>4.0000000000000036</v>
      </c>
      <c r="I169" s="216">
        <f>G169-D169</f>
        <v>63.472246656000152</v>
      </c>
      <c r="J169" s="216">
        <f>I169*100/D169</f>
        <v>4.0000000000000089</v>
      </c>
      <c r="K169" s="166">
        <f>D169*0.08</f>
        <v>126.94449331200002</v>
      </c>
      <c r="L169" s="189">
        <f>G169*0.08</f>
        <v>132.02227304448002</v>
      </c>
      <c r="M169" s="214">
        <f>G169*0.3/7*20</f>
        <v>1414.5243540480001</v>
      </c>
      <c r="N169" s="215"/>
      <c r="O169" s="225"/>
      <c r="P169" s="232"/>
      <c r="U169" s="128"/>
    </row>
    <row r="170" spans="1:21" s="148" customFormat="1">
      <c r="A170" s="141">
        <v>511101131</v>
      </c>
      <c r="B170" s="161" t="s">
        <v>456</v>
      </c>
      <c r="C170" s="142">
        <v>1</v>
      </c>
      <c r="D170" s="146">
        <v>1314.7880928000002</v>
      </c>
      <c r="E170" s="142">
        <v>1</v>
      </c>
      <c r="F170" s="216">
        <f>+G170/7</f>
        <v>195.33994521600002</v>
      </c>
      <c r="G170" s="146">
        <f>+D170*1.04</f>
        <v>1367.3796165120002</v>
      </c>
      <c r="H170" s="216">
        <f>(G170/D170-1)*100</f>
        <v>4.0000000000000036</v>
      </c>
      <c r="I170" s="216">
        <f>G170-D170</f>
        <v>52.591523712000026</v>
      </c>
      <c r="J170" s="216">
        <f>I170*100/D170</f>
        <v>4.0000000000000018</v>
      </c>
      <c r="K170" s="166">
        <f>D170*0.08</f>
        <v>105.18304742400002</v>
      </c>
      <c r="L170" s="189">
        <f>G170*0.08</f>
        <v>109.39036932096002</v>
      </c>
      <c r="M170" s="214">
        <f>G170*0.3/7*20</f>
        <v>1172.0396712960001</v>
      </c>
      <c r="N170" s="215"/>
      <c r="O170" s="225"/>
      <c r="P170" s="232"/>
      <c r="U170" s="128"/>
    </row>
    <row r="171" spans="1:21" s="148" customFormat="1">
      <c r="A171" s="141"/>
      <c r="B171" s="143"/>
      <c r="C171" s="142"/>
      <c r="D171" s="227"/>
      <c r="E171" s="142"/>
      <c r="F171" s="142"/>
      <c r="G171" s="227"/>
      <c r="H171" s="162"/>
      <c r="I171" s="162"/>
      <c r="J171" s="162"/>
      <c r="K171" s="227"/>
      <c r="L171" s="228"/>
      <c r="M171" s="229"/>
      <c r="N171" s="230"/>
      <c r="P171" s="232"/>
    </row>
    <row r="172" spans="1:21" s="148" customFormat="1">
      <c r="A172" s="144"/>
      <c r="B172" s="144" t="s">
        <v>397</v>
      </c>
      <c r="C172" s="142">
        <f>SUM(C167:C171)</f>
        <v>9</v>
      </c>
      <c r="D172" s="144"/>
      <c r="E172" s="142">
        <f>SUM(E167:E171)</f>
        <v>9</v>
      </c>
      <c r="F172" s="142"/>
      <c r="G172" s="146"/>
      <c r="H172" s="162"/>
      <c r="I172" s="162"/>
      <c r="J172" s="162"/>
      <c r="K172" s="144"/>
      <c r="L172" s="179"/>
      <c r="M172" s="214"/>
      <c r="N172" s="215"/>
      <c r="P172" s="232"/>
    </row>
    <row r="173" spans="1:21" s="148" customFormat="1">
      <c r="A173" s="150"/>
      <c r="B173" s="150"/>
      <c r="C173" s="150"/>
      <c r="D173" s="150"/>
      <c r="E173" s="150"/>
      <c r="F173" s="150"/>
      <c r="G173" s="150"/>
      <c r="H173" s="220"/>
      <c r="I173" s="220"/>
      <c r="J173" s="220"/>
      <c r="K173" s="150"/>
      <c r="L173" s="188"/>
      <c r="M173" s="221"/>
      <c r="N173" s="215"/>
      <c r="P173" s="232"/>
    </row>
    <row r="174" spans="1:21" s="148" customFormat="1" ht="20.25">
      <c r="A174" s="1026" t="s">
        <v>382</v>
      </c>
      <c r="B174" s="1027"/>
      <c r="C174" s="1027"/>
      <c r="D174" s="1027"/>
      <c r="E174" s="1027"/>
      <c r="F174" s="1027"/>
      <c r="G174" s="1027"/>
      <c r="H174" s="1027"/>
      <c r="I174" s="1027"/>
      <c r="J174" s="1027"/>
      <c r="K174" s="1027"/>
      <c r="L174" s="1027"/>
      <c r="M174" s="1028"/>
      <c r="N174" s="163"/>
      <c r="P174" s="232"/>
    </row>
    <row r="175" spans="1:21" s="148" customFormat="1" ht="18">
      <c r="A175" s="1020" t="s">
        <v>383</v>
      </c>
      <c r="B175" s="1021"/>
      <c r="C175" s="1021"/>
      <c r="D175" s="1021"/>
      <c r="E175" s="1021"/>
      <c r="F175" s="1021"/>
      <c r="G175" s="1021"/>
      <c r="H175" s="1021"/>
      <c r="I175" s="1021"/>
      <c r="J175" s="1021"/>
      <c r="K175" s="1021"/>
      <c r="L175" s="1021"/>
      <c r="M175" s="1022"/>
      <c r="N175" s="164"/>
      <c r="P175" s="232"/>
    </row>
    <row r="176" spans="1:21" s="148" customFormat="1" ht="18">
      <c r="A176" s="1020" t="s">
        <v>384</v>
      </c>
      <c r="B176" s="1021"/>
      <c r="C176" s="1021"/>
      <c r="D176" s="1021"/>
      <c r="E176" s="1021"/>
      <c r="F176" s="1021"/>
      <c r="G176" s="1021"/>
      <c r="H176" s="1021"/>
      <c r="I176" s="1021"/>
      <c r="J176" s="1021"/>
      <c r="K176" s="1021"/>
      <c r="L176" s="1021"/>
      <c r="M176" s="1022"/>
      <c r="N176" s="164"/>
      <c r="P176" s="232"/>
    </row>
    <row r="177" spans="1:21">
      <c r="A177" s="131"/>
      <c r="B177" s="132" t="s">
        <v>423</v>
      </c>
      <c r="C177" s="148"/>
      <c r="D177" s="581"/>
      <c r="E177" s="581"/>
      <c r="F177" s="581"/>
      <c r="G177" s="148"/>
      <c r="H177" s="200"/>
      <c r="I177" s="200"/>
      <c r="J177" s="200"/>
      <c r="K177" s="581"/>
      <c r="L177" s="581"/>
      <c r="M177" s="201"/>
      <c r="N177" s="202"/>
      <c r="O177" s="148"/>
      <c r="P177" s="232"/>
      <c r="Q177" s="148"/>
    </row>
    <row r="178" spans="1:21">
      <c r="A178" s="133" t="s">
        <v>457</v>
      </c>
      <c r="B178" s="132" t="s">
        <v>458</v>
      </c>
      <c r="C178" s="148"/>
      <c r="D178" s="581"/>
      <c r="E178" s="581"/>
      <c r="F178" s="581"/>
      <c r="G178" s="148"/>
      <c r="H178" s="200"/>
      <c r="I178" s="200"/>
      <c r="J178" s="200"/>
      <c r="K178" s="581"/>
      <c r="L178" s="581"/>
      <c r="M178" s="201"/>
      <c r="N178" s="202"/>
      <c r="O178" s="148"/>
      <c r="P178" s="232"/>
      <c r="Q178" s="148"/>
    </row>
    <row r="179" spans="1:21" s="148" customFormat="1">
      <c r="A179" s="1029" t="s">
        <v>621</v>
      </c>
      <c r="B179" s="1030"/>
      <c r="C179" s="1030"/>
      <c r="D179" s="1030"/>
      <c r="E179" s="1031"/>
      <c r="F179" s="581"/>
      <c r="H179" s="200"/>
      <c r="I179" s="200"/>
      <c r="J179" s="200"/>
      <c r="K179" s="200"/>
      <c r="L179" s="200"/>
      <c r="M179" s="204"/>
      <c r="N179" s="205"/>
      <c r="P179" s="232"/>
    </row>
    <row r="180" spans="1:21" s="148" customFormat="1">
      <c r="A180" s="582" t="s">
        <v>622</v>
      </c>
      <c r="B180" s="582" t="s">
        <v>388</v>
      </c>
      <c r="C180" s="1032">
        <v>2014</v>
      </c>
      <c r="D180" s="1032"/>
      <c r="E180" s="1032">
        <v>2015</v>
      </c>
      <c r="F180" s="1032"/>
      <c r="G180" s="1032"/>
      <c r="H180" s="207"/>
      <c r="I180" s="582" t="s">
        <v>623</v>
      </c>
      <c r="J180" s="208" t="s">
        <v>624</v>
      </c>
      <c r="K180" s="582">
        <v>2014</v>
      </c>
      <c r="L180" s="582">
        <v>2015</v>
      </c>
      <c r="M180" s="209" t="s">
        <v>625</v>
      </c>
      <c r="N180" s="202"/>
      <c r="P180" s="232"/>
    </row>
    <row r="181" spans="1:21" s="148" customFormat="1">
      <c r="A181" s="165"/>
      <c r="B181" s="210"/>
      <c r="C181" s="211" t="s">
        <v>387</v>
      </c>
      <c r="D181" s="140" t="s">
        <v>626</v>
      </c>
      <c r="E181" s="211" t="s">
        <v>387</v>
      </c>
      <c r="F181" s="140" t="s">
        <v>627</v>
      </c>
      <c r="G181" s="140" t="s">
        <v>626</v>
      </c>
      <c r="H181" s="582" t="s">
        <v>628</v>
      </c>
      <c r="I181" s="582" t="s">
        <v>629</v>
      </c>
      <c r="J181" s="208" t="s">
        <v>630</v>
      </c>
      <c r="K181" s="582" t="s">
        <v>393</v>
      </c>
      <c r="L181" s="582" t="s">
        <v>393</v>
      </c>
      <c r="M181" s="209" t="s">
        <v>631</v>
      </c>
      <c r="N181" s="202"/>
      <c r="P181" s="232"/>
    </row>
    <row r="182" spans="1:21" s="148" customFormat="1">
      <c r="A182" s="179"/>
      <c r="B182" s="144"/>
      <c r="C182" s="144"/>
      <c r="D182" s="144"/>
      <c r="E182" s="144"/>
      <c r="F182" s="212"/>
      <c r="G182" s="213"/>
      <c r="H182" s="162"/>
      <c r="I182" s="162"/>
      <c r="J182" s="162"/>
      <c r="K182" s="144"/>
      <c r="L182" s="222"/>
      <c r="M182" s="223"/>
      <c r="N182" s="215"/>
      <c r="P182" s="232"/>
    </row>
    <row r="183" spans="1:21" s="148" customFormat="1">
      <c r="A183" s="141">
        <v>511101131</v>
      </c>
      <c r="B183" s="161" t="s">
        <v>638</v>
      </c>
      <c r="C183" s="142">
        <v>1</v>
      </c>
      <c r="D183" s="146">
        <v>5853.1908864000006</v>
      </c>
      <c r="E183" s="142">
        <v>1</v>
      </c>
      <c r="F183" s="216">
        <f t="shared" ref="F183:F188" si="24">+G183/7</f>
        <v>869.61693169371449</v>
      </c>
      <c r="G183" s="146">
        <f t="shared" ref="G183:G189" si="25">+D183*1.04</f>
        <v>6087.3185218560011</v>
      </c>
      <c r="H183" s="216">
        <f t="shared" ref="H183:H188" si="26">(G183/D183-1)*100</f>
        <v>4.0000000000000036</v>
      </c>
      <c r="I183" s="216">
        <f t="shared" ref="I183:I188" si="27">G183-D183</f>
        <v>234.12763545600046</v>
      </c>
      <c r="J183" s="216">
        <f>I183*100/D183</f>
        <v>4.0000000000000071</v>
      </c>
      <c r="K183" s="166">
        <f>D183*0.08</f>
        <v>468.25527091200007</v>
      </c>
      <c r="L183" s="189">
        <f t="shared" ref="L183:L190" si="28">G183*0.08</f>
        <v>486.98548174848008</v>
      </c>
      <c r="M183" s="214">
        <f t="shared" ref="M183:M190" si="29">G183*0.3/7*20</f>
        <v>5217.7015901622863</v>
      </c>
      <c r="N183" s="215"/>
      <c r="O183" s="225"/>
      <c r="P183" s="232"/>
      <c r="U183" s="128"/>
    </row>
    <row r="184" spans="1:21" s="148" customFormat="1">
      <c r="A184" s="141">
        <v>511101131</v>
      </c>
      <c r="B184" s="144" t="s">
        <v>639</v>
      </c>
      <c r="C184" s="142">
        <v>1</v>
      </c>
      <c r="D184" s="146">
        <v>2675.4008736000001</v>
      </c>
      <c r="E184" s="142">
        <v>1</v>
      </c>
      <c r="F184" s="216">
        <f t="shared" si="24"/>
        <v>397.48812979200005</v>
      </c>
      <c r="G184" s="146">
        <f t="shared" si="25"/>
        <v>2782.4169085440003</v>
      </c>
      <c r="H184" s="216">
        <f t="shared" si="26"/>
        <v>4.0000000000000036</v>
      </c>
      <c r="I184" s="216">
        <f t="shared" si="27"/>
        <v>107.01603494400024</v>
      </c>
      <c r="J184" s="216">
        <f t="shared" ref="J184:J189" si="30">I184*100/D184</f>
        <v>4.0000000000000089</v>
      </c>
      <c r="K184" s="166">
        <f t="shared" ref="K184:K190" si="31">D184*0.08</f>
        <v>214.03206988800002</v>
      </c>
      <c r="L184" s="189">
        <f t="shared" si="28"/>
        <v>222.59335268352004</v>
      </c>
      <c r="M184" s="214">
        <f t="shared" si="29"/>
        <v>2384.9287787520002</v>
      </c>
      <c r="N184" s="215"/>
      <c r="O184" s="225"/>
      <c r="P184" s="232"/>
      <c r="U184" s="128"/>
    </row>
    <row r="185" spans="1:21" s="148" customFormat="1">
      <c r="A185" s="141">
        <v>511101131</v>
      </c>
      <c r="B185" s="144" t="s">
        <v>461</v>
      </c>
      <c r="C185" s="142">
        <v>1</v>
      </c>
      <c r="D185" s="146">
        <v>2675.4008736000001</v>
      </c>
      <c r="E185" s="142">
        <v>1</v>
      </c>
      <c r="F185" s="216">
        <f t="shared" si="24"/>
        <v>397.48812979200005</v>
      </c>
      <c r="G185" s="146">
        <f t="shared" si="25"/>
        <v>2782.4169085440003</v>
      </c>
      <c r="H185" s="216">
        <f t="shared" si="26"/>
        <v>4.0000000000000036</v>
      </c>
      <c r="I185" s="216">
        <f t="shared" si="27"/>
        <v>107.01603494400024</v>
      </c>
      <c r="J185" s="216">
        <f t="shared" si="30"/>
        <v>4.0000000000000089</v>
      </c>
      <c r="K185" s="166">
        <f t="shared" si="31"/>
        <v>214.03206988800002</v>
      </c>
      <c r="L185" s="189">
        <f t="shared" si="28"/>
        <v>222.59335268352004</v>
      </c>
      <c r="M185" s="214">
        <f t="shared" si="29"/>
        <v>2384.9287787520002</v>
      </c>
      <c r="N185" s="215"/>
      <c r="O185" s="225"/>
      <c r="P185" s="232"/>
      <c r="U185" s="128"/>
    </row>
    <row r="186" spans="1:21" s="148" customFormat="1">
      <c r="A186" s="141">
        <v>511101131</v>
      </c>
      <c r="B186" s="144" t="s">
        <v>462</v>
      </c>
      <c r="C186" s="142">
        <v>1</v>
      </c>
      <c r="D186" s="146">
        <v>2675.4008736000001</v>
      </c>
      <c r="E186" s="142">
        <v>1</v>
      </c>
      <c r="F186" s="216">
        <f t="shared" si="24"/>
        <v>397.48812979200005</v>
      </c>
      <c r="G186" s="146">
        <f t="shared" si="25"/>
        <v>2782.4169085440003</v>
      </c>
      <c r="H186" s="216">
        <f t="shared" si="26"/>
        <v>4.0000000000000036</v>
      </c>
      <c r="I186" s="216">
        <f t="shared" si="27"/>
        <v>107.01603494400024</v>
      </c>
      <c r="J186" s="216">
        <f t="shared" si="30"/>
        <v>4.0000000000000089</v>
      </c>
      <c r="K186" s="166">
        <f t="shared" si="31"/>
        <v>214.03206988800002</v>
      </c>
      <c r="L186" s="189">
        <f t="shared" si="28"/>
        <v>222.59335268352004</v>
      </c>
      <c r="M186" s="214">
        <f t="shared" si="29"/>
        <v>2384.9287787520002</v>
      </c>
      <c r="N186" s="215"/>
      <c r="O186" s="225"/>
      <c r="P186" s="232"/>
      <c r="U186" s="128"/>
    </row>
    <row r="187" spans="1:21" s="148" customFormat="1">
      <c r="A187" s="141">
        <v>511101131</v>
      </c>
      <c r="B187" s="144" t="s">
        <v>463</v>
      </c>
      <c r="C187" s="142">
        <v>1</v>
      </c>
      <c r="D187" s="146">
        <v>2675.4008736000001</v>
      </c>
      <c r="E187" s="142">
        <v>1</v>
      </c>
      <c r="F187" s="216">
        <f t="shared" si="24"/>
        <v>397.48812979200005</v>
      </c>
      <c r="G187" s="146">
        <f t="shared" si="25"/>
        <v>2782.4169085440003</v>
      </c>
      <c r="H187" s="216">
        <f t="shared" si="26"/>
        <v>4.0000000000000036</v>
      </c>
      <c r="I187" s="216">
        <f t="shared" si="27"/>
        <v>107.01603494400024</v>
      </c>
      <c r="J187" s="216">
        <f t="shared" si="30"/>
        <v>4.0000000000000089</v>
      </c>
      <c r="K187" s="166">
        <f t="shared" si="31"/>
        <v>214.03206988800002</v>
      </c>
      <c r="L187" s="189">
        <f t="shared" si="28"/>
        <v>222.59335268352004</v>
      </c>
      <c r="M187" s="214">
        <f t="shared" si="29"/>
        <v>2384.9287787520002</v>
      </c>
      <c r="N187" s="215"/>
      <c r="O187" s="225"/>
      <c r="P187" s="232"/>
      <c r="U187" s="128"/>
    </row>
    <row r="188" spans="1:21" s="148" customFormat="1">
      <c r="A188" s="141">
        <v>511101131</v>
      </c>
      <c r="B188" s="144" t="s">
        <v>464</v>
      </c>
      <c r="C188" s="142">
        <v>1</v>
      </c>
      <c r="D188" s="146">
        <v>2675.4047414016004</v>
      </c>
      <c r="E188" s="142">
        <v>1</v>
      </c>
      <c r="F188" s="216">
        <f t="shared" si="24"/>
        <v>397.4887044368092</v>
      </c>
      <c r="G188" s="146">
        <f t="shared" si="25"/>
        <v>2782.4209310576643</v>
      </c>
      <c r="H188" s="216">
        <f t="shared" si="26"/>
        <v>4.0000000000000036</v>
      </c>
      <c r="I188" s="216">
        <f t="shared" si="27"/>
        <v>107.01618965606394</v>
      </c>
      <c r="J188" s="216">
        <f>I188*100/D188</f>
        <v>3.9999999999999973</v>
      </c>
      <c r="K188" s="166">
        <f t="shared" si="31"/>
        <v>214.03237931212803</v>
      </c>
      <c r="L188" s="189">
        <f t="shared" si="28"/>
        <v>222.59367448461316</v>
      </c>
      <c r="M188" s="214">
        <f t="shared" si="29"/>
        <v>2384.9322266208551</v>
      </c>
      <c r="N188" s="215"/>
      <c r="O188" s="225"/>
      <c r="P188" s="232"/>
      <c r="U188" s="128"/>
    </row>
    <row r="189" spans="1:21" s="148" customFormat="1">
      <c r="A189" s="141">
        <v>511101131</v>
      </c>
      <c r="B189" s="144" t="s">
        <v>640</v>
      </c>
      <c r="C189" s="142">
        <v>1</v>
      </c>
      <c r="D189" s="166">
        <v>2675.4047414016004</v>
      </c>
      <c r="E189" s="142">
        <v>1</v>
      </c>
      <c r="F189" s="216">
        <f>+G190/7</f>
        <v>397.4887044368092</v>
      </c>
      <c r="G189" s="146">
        <f t="shared" si="25"/>
        <v>2782.4209310576643</v>
      </c>
      <c r="H189" s="216">
        <f>(G190/D189-1)*100</f>
        <v>4.0000000000000036</v>
      </c>
      <c r="I189" s="216">
        <f>G190-D189</f>
        <v>107.01618965606394</v>
      </c>
      <c r="J189" s="216">
        <f t="shared" si="30"/>
        <v>3.9999999999999973</v>
      </c>
      <c r="K189" s="166">
        <f t="shared" si="31"/>
        <v>214.03237931212803</v>
      </c>
      <c r="L189" s="189">
        <f t="shared" si="28"/>
        <v>222.59367448461316</v>
      </c>
      <c r="M189" s="214">
        <f t="shared" si="29"/>
        <v>2384.9322266208551</v>
      </c>
      <c r="N189" s="215"/>
      <c r="O189" s="225"/>
      <c r="P189" s="232"/>
      <c r="U189" s="128"/>
    </row>
    <row r="190" spans="1:21" s="148" customFormat="1">
      <c r="A190" s="141">
        <v>511101131</v>
      </c>
      <c r="B190" s="144" t="s">
        <v>465</v>
      </c>
      <c r="C190" s="142">
        <v>1</v>
      </c>
      <c r="D190" s="146">
        <v>2675.4047414016004</v>
      </c>
      <c r="E190" s="142">
        <v>1</v>
      </c>
      <c r="F190" s="216">
        <f>+G190/7</f>
        <v>397.4887044368092</v>
      </c>
      <c r="G190" s="146">
        <f>+D189*1.04</f>
        <v>2782.4209310576643</v>
      </c>
      <c r="H190" s="216">
        <v>4</v>
      </c>
      <c r="I190" s="216">
        <f>+G190-D190</f>
        <v>107.01618965606394</v>
      </c>
      <c r="J190" s="216">
        <v>4</v>
      </c>
      <c r="K190" s="166">
        <f t="shared" si="31"/>
        <v>214.03237931212803</v>
      </c>
      <c r="L190" s="189">
        <f t="shared" si="28"/>
        <v>222.59367448461316</v>
      </c>
      <c r="M190" s="214">
        <f t="shared" si="29"/>
        <v>2384.9322266208551</v>
      </c>
      <c r="N190" s="215"/>
      <c r="O190" s="232"/>
      <c r="P190" s="232"/>
    </row>
    <row r="191" spans="1:21" s="148" customFormat="1">
      <c r="A191" s="141"/>
      <c r="B191" s="143"/>
      <c r="C191" s="142"/>
      <c r="D191" s="227"/>
      <c r="E191" s="142"/>
      <c r="F191" s="142"/>
      <c r="G191" s="227"/>
      <c r="H191" s="162"/>
      <c r="I191" s="162"/>
      <c r="J191" s="162"/>
      <c r="K191" s="227"/>
      <c r="L191" s="228"/>
      <c r="M191" s="229"/>
      <c r="N191" s="230"/>
      <c r="P191" s="232"/>
    </row>
    <row r="192" spans="1:21" s="148" customFormat="1">
      <c r="A192" s="144"/>
      <c r="B192" s="144" t="s">
        <v>397</v>
      </c>
      <c r="C192" s="142">
        <f>SUM(C183:C191)</f>
        <v>8</v>
      </c>
      <c r="D192" s="144"/>
      <c r="E192" s="142">
        <f>SUM(E183:E191)</f>
        <v>8</v>
      </c>
      <c r="F192" s="142"/>
      <c r="G192" s="146"/>
      <c r="H192" s="162"/>
      <c r="I192" s="162"/>
      <c r="J192" s="162"/>
      <c r="K192" s="144"/>
      <c r="L192" s="179"/>
      <c r="M192" s="214"/>
      <c r="N192" s="215"/>
      <c r="P192" s="232"/>
    </row>
    <row r="193" spans="1:21" s="148" customFormat="1">
      <c r="A193" s="150"/>
      <c r="B193" s="150"/>
      <c r="C193" s="150"/>
      <c r="D193" s="150"/>
      <c r="E193" s="150"/>
      <c r="F193" s="150"/>
      <c r="G193" s="150"/>
      <c r="H193" s="220"/>
      <c r="I193" s="220"/>
      <c r="J193" s="220"/>
      <c r="K193" s="150"/>
      <c r="L193" s="188"/>
      <c r="M193" s="221"/>
      <c r="N193" s="215"/>
      <c r="P193" s="232"/>
    </row>
    <row r="194" spans="1:21" s="148" customFormat="1" ht="20.25">
      <c r="A194" s="1026" t="s">
        <v>382</v>
      </c>
      <c r="B194" s="1027"/>
      <c r="C194" s="1027"/>
      <c r="D194" s="1027"/>
      <c r="E194" s="1027"/>
      <c r="F194" s="1027"/>
      <c r="G194" s="1027"/>
      <c r="H194" s="1027"/>
      <c r="I194" s="1027"/>
      <c r="J194" s="1027"/>
      <c r="K194" s="1027"/>
      <c r="L194" s="1027"/>
      <c r="M194" s="1028"/>
      <c r="N194" s="163"/>
      <c r="P194" s="232"/>
    </row>
    <row r="195" spans="1:21" s="148" customFormat="1" ht="18">
      <c r="A195" s="1020" t="s">
        <v>383</v>
      </c>
      <c r="B195" s="1021"/>
      <c r="C195" s="1021"/>
      <c r="D195" s="1021"/>
      <c r="E195" s="1021"/>
      <c r="F195" s="1021"/>
      <c r="G195" s="1021"/>
      <c r="H195" s="1021"/>
      <c r="I195" s="1021"/>
      <c r="J195" s="1021"/>
      <c r="K195" s="1021"/>
      <c r="L195" s="1021"/>
      <c r="M195" s="1022"/>
      <c r="N195" s="164"/>
      <c r="P195" s="232"/>
    </row>
    <row r="196" spans="1:21" ht="18">
      <c r="A196" s="1020" t="s">
        <v>384</v>
      </c>
      <c r="B196" s="1021"/>
      <c r="C196" s="1021"/>
      <c r="D196" s="1021"/>
      <c r="E196" s="1021"/>
      <c r="F196" s="1021"/>
      <c r="G196" s="1021"/>
      <c r="H196" s="1021"/>
      <c r="I196" s="1021"/>
      <c r="J196" s="1021"/>
      <c r="K196" s="1021"/>
      <c r="L196" s="1021"/>
      <c r="M196" s="1022"/>
      <c r="N196" s="164"/>
      <c r="O196" s="148"/>
      <c r="P196" s="232"/>
      <c r="Q196" s="148"/>
    </row>
    <row r="197" spans="1:21">
      <c r="A197" s="131"/>
      <c r="B197" s="132" t="s">
        <v>423</v>
      </c>
      <c r="C197" s="148"/>
      <c r="D197" s="581"/>
      <c r="E197" s="581"/>
      <c r="F197" s="581"/>
      <c r="G197" s="148"/>
      <c r="H197" s="200"/>
      <c r="I197" s="200"/>
      <c r="J197" s="200"/>
      <c r="K197" s="581"/>
      <c r="L197" s="581"/>
      <c r="M197" s="201"/>
      <c r="N197" s="202"/>
      <c r="O197" s="148"/>
      <c r="P197" s="232"/>
      <c r="Q197" s="148"/>
    </row>
    <row r="198" spans="1:21" s="148" customFormat="1">
      <c r="A198" s="133" t="s">
        <v>466</v>
      </c>
      <c r="B198" s="132" t="s">
        <v>148</v>
      </c>
      <c r="D198" s="581"/>
      <c r="E198" s="581"/>
      <c r="F198" s="581"/>
      <c r="H198" s="200"/>
      <c r="I198" s="200"/>
      <c r="J198" s="200"/>
      <c r="K198" s="581"/>
      <c r="L198" s="581"/>
      <c r="M198" s="201"/>
      <c r="N198" s="202"/>
      <c r="P198" s="232"/>
    </row>
    <row r="199" spans="1:21" s="148" customFormat="1">
      <c r="A199" s="1029" t="s">
        <v>621</v>
      </c>
      <c r="B199" s="1030"/>
      <c r="C199" s="1030"/>
      <c r="D199" s="1030"/>
      <c r="E199" s="1031"/>
      <c r="F199" s="581"/>
      <c r="H199" s="200"/>
      <c r="I199" s="200"/>
      <c r="J199" s="200"/>
      <c r="K199" s="200"/>
      <c r="L199" s="200"/>
      <c r="M199" s="204"/>
      <c r="N199" s="205"/>
      <c r="P199" s="232"/>
    </row>
    <row r="200" spans="1:21" s="148" customFormat="1">
      <c r="A200" s="582" t="s">
        <v>622</v>
      </c>
      <c r="B200" s="582" t="s">
        <v>388</v>
      </c>
      <c r="C200" s="1032">
        <v>2014</v>
      </c>
      <c r="D200" s="1032"/>
      <c r="E200" s="1032">
        <v>2015</v>
      </c>
      <c r="F200" s="1032"/>
      <c r="G200" s="1032"/>
      <c r="H200" s="207"/>
      <c r="I200" s="582" t="s">
        <v>623</v>
      </c>
      <c r="J200" s="208" t="s">
        <v>624</v>
      </c>
      <c r="K200" s="582">
        <v>2014</v>
      </c>
      <c r="L200" s="582">
        <v>2015</v>
      </c>
      <c r="M200" s="209" t="s">
        <v>625</v>
      </c>
      <c r="N200" s="202"/>
      <c r="P200" s="232"/>
    </row>
    <row r="201" spans="1:21" s="148" customFormat="1">
      <c r="A201" s="165"/>
      <c r="B201" s="210"/>
      <c r="C201" s="211" t="s">
        <v>387</v>
      </c>
      <c r="D201" s="140" t="s">
        <v>626</v>
      </c>
      <c r="E201" s="211" t="s">
        <v>387</v>
      </c>
      <c r="F201" s="140" t="s">
        <v>627</v>
      </c>
      <c r="G201" s="140" t="s">
        <v>626</v>
      </c>
      <c r="H201" s="582" t="s">
        <v>628</v>
      </c>
      <c r="I201" s="582" t="s">
        <v>629</v>
      </c>
      <c r="J201" s="208" t="s">
        <v>630</v>
      </c>
      <c r="K201" s="582" t="s">
        <v>393</v>
      </c>
      <c r="L201" s="582" t="s">
        <v>393</v>
      </c>
      <c r="M201" s="209" t="s">
        <v>631</v>
      </c>
      <c r="N201" s="202"/>
      <c r="P201" s="232"/>
    </row>
    <row r="202" spans="1:21" s="148" customFormat="1">
      <c r="A202" s="179"/>
      <c r="B202" s="144"/>
      <c r="C202" s="144"/>
      <c r="D202" s="144"/>
      <c r="E202" s="144"/>
      <c r="F202" s="212"/>
      <c r="G202" s="213"/>
      <c r="H202" s="162"/>
      <c r="I202" s="162"/>
      <c r="J202" s="162"/>
      <c r="K202" s="144"/>
      <c r="L202" s="222"/>
      <c r="M202" s="223"/>
      <c r="N202" s="215"/>
      <c r="P202" s="232"/>
    </row>
    <row r="203" spans="1:21" s="148" customFormat="1">
      <c r="A203" s="141">
        <v>511101131</v>
      </c>
      <c r="B203" s="161" t="s">
        <v>467</v>
      </c>
      <c r="C203" s="162">
        <v>1</v>
      </c>
      <c r="D203" s="146">
        <v>6370.6715904000002</v>
      </c>
      <c r="E203" s="142">
        <v>1</v>
      </c>
      <c r="F203" s="216">
        <f>+G203/7</f>
        <v>946.49977914514295</v>
      </c>
      <c r="G203" s="146">
        <f>+D203*1.04</f>
        <v>6625.4984540160003</v>
      </c>
      <c r="H203" s="216">
        <f>(G203/D203-1)*100</f>
        <v>4.0000000000000036</v>
      </c>
      <c r="I203" s="216">
        <f>G203-D203</f>
        <v>254.82686361600008</v>
      </c>
      <c r="J203" s="216">
        <f>I203*100/D203</f>
        <v>4.0000000000000009</v>
      </c>
      <c r="K203" s="166">
        <f>D203*0.08</f>
        <v>509.65372723200005</v>
      </c>
      <c r="L203" s="189">
        <f>G203*0.08</f>
        <v>530.03987632128008</v>
      </c>
      <c r="M203" s="214">
        <f>G203*0.3/7*20</f>
        <v>5678.9986748708561</v>
      </c>
      <c r="N203" s="215"/>
      <c r="O203" s="234"/>
      <c r="P203" s="232"/>
      <c r="U203" s="128"/>
    </row>
    <row r="204" spans="1:21" s="148" customFormat="1">
      <c r="A204" s="141">
        <v>511101131</v>
      </c>
      <c r="B204" s="161" t="s">
        <v>468</v>
      </c>
      <c r="C204" s="162">
        <v>1</v>
      </c>
      <c r="D204" s="146">
        <v>1889.8737312000003</v>
      </c>
      <c r="E204" s="142">
        <v>1</v>
      </c>
      <c r="F204" s="216">
        <f>+G204/7</f>
        <v>280.78124006400009</v>
      </c>
      <c r="G204" s="146">
        <f>+D204*1.04</f>
        <v>1965.4686804480004</v>
      </c>
      <c r="H204" s="216">
        <f>(G204/D204-1)*100</f>
        <v>4.0000000000000036</v>
      </c>
      <c r="I204" s="216">
        <f>G204-D204</f>
        <v>75.594949248000148</v>
      </c>
      <c r="J204" s="216">
        <f>I204*100/D204</f>
        <v>4.0000000000000071</v>
      </c>
      <c r="K204" s="166">
        <f>D204*0.08</f>
        <v>151.18989849600004</v>
      </c>
      <c r="L204" s="189">
        <f>G204*0.08</f>
        <v>157.23749443584003</v>
      </c>
      <c r="M204" s="214">
        <f>G204*0.3/7*20</f>
        <v>1684.6874403840002</v>
      </c>
      <c r="N204" s="215"/>
      <c r="O204" s="234"/>
      <c r="P204" s="232"/>
      <c r="U204" s="128"/>
    </row>
    <row r="205" spans="1:21" s="148" customFormat="1">
      <c r="A205" s="141">
        <v>511101131</v>
      </c>
      <c r="B205" s="161" t="s">
        <v>469</v>
      </c>
      <c r="C205" s="162">
        <v>1</v>
      </c>
      <c r="D205" s="146">
        <v>1889.8737312000003</v>
      </c>
      <c r="E205" s="142">
        <v>1</v>
      </c>
      <c r="F205" s="216">
        <f>+G205/7</f>
        <v>280.78124006400009</v>
      </c>
      <c r="G205" s="146">
        <f>+D205*1.04</f>
        <v>1965.4686804480004</v>
      </c>
      <c r="H205" s="216">
        <f>(G205/D205-1)*100</f>
        <v>4.0000000000000036</v>
      </c>
      <c r="I205" s="216">
        <f>G205-D205</f>
        <v>75.594949248000148</v>
      </c>
      <c r="J205" s="216">
        <f>I205*100/D205</f>
        <v>4.0000000000000071</v>
      </c>
      <c r="K205" s="166">
        <f>D205*0.08</f>
        <v>151.18989849600004</v>
      </c>
      <c r="L205" s="189">
        <f>G205*0.08</f>
        <v>157.23749443584003</v>
      </c>
      <c r="M205" s="214">
        <f>G205*0.3/7*20</f>
        <v>1684.6874403840002</v>
      </c>
      <c r="N205" s="215"/>
      <c r="O205" s="234"/>
      <c r="P205" s="232"/>
      <c r="U205" s="128"/>
    </row>
    <row r="206" spans="1:21" s="148" customFormat="1">
      <c r="A206" s="141">
        <v>511101131</v>
      </c>
      <c r="B206" s="143" t="s">
        <v>456</v>
      </c>
      <c r="C206" s="142">
        <v>2</v>
      </c>
      <c r="D206" s="146">
        <v>1314.79296</v>
      </c>
      <c r="E206" s="142">
        <v>2</v>
      </c>
      <c r="F206" s="216">
        <f>+G206/7</f>
        <v>195.34066834285713</v>
      </c>
      <c r="G206" s="146">
        <f>+D206*1.04</f>
        <v>1367.3846784</v>
      </c>
      <c r="H206" s="216">
        <f>(G206/D206-1)*100</f>
        <v>4.0000000000000036</v>
      </c>
      <c r="I206" s="216">
        <f>G206-D206</f>
        <v>52.591718399999991</v>
      </c>
      <c r="J206" s="216">
        <f>I206*100/D206</f>
        <v>3.9999999999999991</v>
      </c>
      <c r="K206" s="166">
        <f>D206*0.08</f>
        <v>105.1834368</v>
      </c>
      <c r="L206" s="189">
        <f>G206*0.08</f>
        <v>109.390774272</v>
      </c>
      <c r="M206" s="214">
        <f>G206*0.3/7*20</f>
        <v>1172.0440100571429</v>
      </c>
      <c r="N206" s="215"/>
      <c r="O206" s="234"/>
      <c r="P206" s="232"/>
      <c r="U206" s="128"/>
    </row>
    <row r="207" spans="1:21" s="148" customFormat="1">
      <c r="A207" s="141">
        <v>511101131</v>
      </c>
      <c r="B207" s="1008" t="s">
        <v>1711</v>
      </c>
      <c r="C207" s="142">
        <v>0</v>
      </c>
      <c r="D207" s="146"/>
      <c r="E207" s="142">
        <v>2</v>
      </c>
      <c r="F207" s="216">
        <v>196.77</v>
      </c>
      <c r="G207" s="146">
        <f>+F207*7</f>
        <v>1377.39</v>
      </c>
      <c r="H207" s="216">
        <v>0</v>
      </c>
      <c r="I207" s="216">
        <v>0</v>
      </c>
      <c r="J207" s="216">
        <v>0</v>
      </c>
      <c r="K207" s="166"/>
      <c r="L207" s="189">
        <f>G207*0.08</f>
        <v>110.19120000000001</v>
      </c>
      <c r="M207" s="214">
        <f>G207*0.3/7*20</f>
        <v>1180.6200000000001</v>
      </c>
      <c r="N207" s="215"/>
      <c r="O207" s="234"/>
      <c r="P207" s="232"/>
      <c r="U207" s="128"/>
    </row>
    <row r="208" spans="1:21" s="148" customFormat="1">
      <c r="A208" s="141">
        <v>511101131</v>
      </c>
      <c r="B208" s="143" t="s">
        <v>471</v>
      </c>
      <c r="C208" s="142">
        <v>0</v>
      </c>
      <c r="D208" s="146"/>
      <c r="E208" s="142">
        <v>3</v>
      </c>
      <c r="F208" s="216">
        <v>160.65</v>
      </c>
      <c r="G208" s="146">
        <f t="shared" ref="G208:G209" si="32">+F208*7</f>
        <v>1124.55</v>
      </c>
      <c r="H208" s="216">
        <v>0</v>
      </c>
      <c r="I208" s="216">
        <v>0</v>
      </c>
      <c r="J208" s="216">
        <v>0</v>
      </c>
      <c r="K208" s="166"/>
      <c r="L208" s="189">
        <f t="shared" ref="L208:L209" si="33">G208*0.08</f>
        <v>89.963999999999999</v>
      </c>
      <c r="M208" s="214">
        <f t="shared" ref="M208:M209" si="34">G208*0.3/7*20</f>
        <v>963.89999999999986</v>
      </c>
      <c r="N208" s="215"/>
      <c r="O208" s="234"/>
      <c r="P208" s="232"/>
      <c r="U208" s="128"/>
    </row>
    <row r="209" spans="1:21" s="148" customFormat="1">
      <c r="A209" s="141">
        <v>511101131</v>
      </c>
      <c r="B209" s="143" t="s">
        <v>472</v>
      </c>
      <c r="C209" s="142">
        <v>0</v>
      </c>
      <c r="D209" s="146"/>
      <c r="E209" s="142">
        <v>2</v>
      </c>
      <c r="F209" s="216">
        <v>234.4</v>
      </c>
      <c r="G209" s="146">
        <f t="shared" si="32"/>
        <v>1640.8</v>
      </c>
      <c r="H209" s="216"/>
      <c r="I209" s="216"/>
      <c r="J209" s="216"/>
      <c r="K209" s="166"/>
      <c r="L209" s="189">
        <f t="shared" si="33"/>
        <v>131.26400000000001</v>
      </c>
      <c r="M209" s="214">
        <f t="shared" si="34"/>
        <v>1406.3999999999999</v>
      </c>
      <c r="N209" s="215"/>
      <c r="O209" s="234"/>
      <c r="P209" s="232"/>
      <c r="U209" s="128"/>
    </row>
    <row r="210" spans="1:21" s="148" customFormat="1">
      <c r="A210" s="141"/>
      <c r="B210" s="143"/>
      <c r="C210" s="142"/>
      <c r="D210" s="145"/>
      <c r="E210" s="142"/>
      <c r="F210" s="142"/>
      <c r="G210" s="145"/>
      <c r="H210" s="162"/>
      <c r="I210" s="162"/>
      <c r="J210" s="162"/>
      <c r="K210" s="145"/>
      <c r="L210" s="156"/>
      <c r="M210" s="229"/>
      <c r="N210" s="230"/>
      <c r="P210" s="232"/>
    </row>
    <row r="211" spans="1:21" s="148" customFormat="1">
      <c r="A211" s="144"/>
      <c r="B211" s="144" t="s">
        <v>397</v>
      </c>
      <c r="C211" s="142">
        <f>SUM(C203:C209)</f>
        <v>5</v>
      </c>
      <c r="D211" s="144"/>
      <c r="E211" s="142">
        <f>SUM(E203:E209)</f>
        <v>12</v>
      </c>
      <c r="F211" s="142"/>
      <c r="G211" s="146"/>
      <c r="H211" s="162"/>
      <c r="I211" s="162"/>
      <c r="J211" s="162"/>
      <c r="K211" s="144"/>
      <c r="L211" s="179"/>
      <c r="M211" s="214"/>
      <c r="N211" s="215"/>
      <c r="P211" s="232"/>
    </row>
    <row r="212" spans="1:21" s="148" customFormat="1">
      <c r="A212" s="150"/>
      <c r="B212" s="150"/>
      <c r="C212" s="150"/>
      <c r="D212" s="150"/>
      <c r="E212" s="150"/>
      <c r="F212" s="150"/>
      <c r="G212" s="150"/>
      <c r="H212" s="220"/>
      <c r="I212" s="220"/>
      <c r="J212" s="220"/>
      <c r="K212" s="150"/>
      <c r="L212" s="188"/>
      <c r="M212" s="221"/>
      <c r="N212" s="215"/>
      <c r="P212" s="232"/>
    </row>
    <row r="213" spans="1:21" s="148" customFormat="1" ht="20.25">
      <c r="A213" s="1026" t="s">
        <v>382</v>
      </c>
      <c r="B213" s="1027"/>
      <c r="C213" s="1027"/>
      <c r="D213" s="1027"/>
      <c r="E213" s="1027"/>
      <c r="F213" s="1027"/>
      <c r="G213" s="1027"/>
      <c r="H213" s="1027"/>
      <c r="I213" s="1027"/>
      <c r="J213" s="1027"/>
      <c r="K213" s="1027"/>
      <c r="L213" s="1027"/>
      <c r="M213" s="1028"/>
      <c r="N213" s="163"/>
      <c r="P213" s="232"/>
    </row>
    <row r="214" spans="1:21" s="148" customFormat="1" ht="18">
      <c r="A214" s="1020" t="s">
        <v>383</v>
      </c>
      <c r="B214" s="1021"/>
      <c r="C214" s="1021"/>
      <c r="D214" s="1021"/>
      <c r="E214" s="1021"/>
      <c r="F214" s="1021"/>
      <c r="G214" s="1021"/>
      <c r="H214" s="1021"/>
      <c r="I214" s="1021"/>
      <c r="J214" s="1021"/>
      <c r="K214" s="1021"/>
      <c r="L214" s="1021"/>
      <c r="M214" s="1022"/>
      <c r="N214" s="164"/>
      <c r="P214" s="232"/>
    </row>
    <row r="215" spans="1:21" s="148" customFormat="1" ht="18">
      <c r="A215" s="1020" t="s">
        <v>384</v>
      </c>
      <c r="B215" s="1021"/>
      <c r="C215" s="1021"/>
      <c r="D215" s="1021"/>
      <c r="E215" s="1021"/>
      <c r="F215" s="1021"/>
      <c r="G215" s="1021"/>
      <c r="H215" s="1021"/>
      <c r="I215" s="1021"/>
      <c r="J215" s="1021"/>
      <c r="K215" s="1021"/>
      <c r="L215" s="1021"/>
      <c r="M215" s="1022"/>
      <c r="N215" s="164"/>
      <c r="P215" s="232"/>
    </row>
    <row r="216" spans="1:21" s="148" customFormat="1">
      <c r="A216" s="131"/>
      <c r="B216" s="132" t="s">
        <v>423</v>
      </c>
      <c r="D216" s="581"/>
      <c r="E216" s="581"/>
      <c r="F216" s="581"/>
      <c r="H216" s="200"/>
      <c r="I216" s="200"/>
      <c r="J216" s="200"/>
      <c r="K216" s="581"/>
      <c r="L216" s="581"/>
      <c r="M216" s="201"/>
      <c r="N216" s="202"/>
      <c r="P216" s="232"/>
    </row>
    <row r="217" spans="1:21" s="148" customFormat="1">
      <c r="A217" s="133" t="s">
        <v>473</v>
      </c>
      <c r="B217" s="132" t="s">
        <v>169</v>
      </c>
      <c r="D217" s="581"/>
      <c r="E217" s="581"/>
      <c r="F217" s="581"/>
      <c r="H217" s="200"/>
      <c r="I217" s="200"/>
      <c r="J217" s="200"/>
      <c r="K217" s="581"/>
      <c r="L217" s="581"/>
      <c r="M217" s="201"/>
      <c r="N217" s="202"/>
      <c r="P217" s="232"/>
    </row>
    <row r="218" spans="1:21" s="148" customFormat="1">
      <c r="A218" s="1029" t="s">
        <v>621</v>
      </c>
      <c r="B218" s="1030"/>
      <c r="C218" s="1030"/>
      <c r="D218" s="1030"/>
      <c r="E218" s="1031"/>
      <c r="F218" s="581"/>
      <c r="H218" s="200"/>
      <c r="I218" s="200"/>
      <c r="J218" s="200"/>
      <c r="K218" s="200"/>
      <c r="L218" s="200"/>
      <c r="M218" s="204"/>
      <c r="N218" s="205"/>
      <c r="P218" s="232"/>
    </row>
    <row r="219" spans="1:21" s="148" customFormat="1">
      <c r="A219" s="582" t="s">
        <v>622</v>
      </c>
      <c r="B219" s="582" t="s">
        <v>388</v>
      </c>
      <c r="C219" s="1032">
        <v>2014</v>
      </c>
      <c r="D219" s="1032"/>
      <c r="E219" s="1032">
        <v>2015</v>
      </c>
      <c r="F219" s="1032"/>
      <c r="G219" s="1032"/>
      <c r="H219" s="207"/>
      <c r="I219" s="582" t="s">
        <v>623</v>
      </c>
      <c r="J219" s="208" t="s">
        <v>624</v>
      </c>
      <c r="K219" s="582">
        <v>2014</v>
      </c>
      <c r="L219" s="582">
        <v>2015</v>
      </c>
      <c r="M219" s="209" t="s">
        <v>625</v>
      </c>
      <c r="N219" s="202"/>
      <c r="P219" s="232"/>
    </row>
    <row r="220" spans="1:21" s="148" customFormat="1">
      <c r="A220" s="165"/>
      <c r="B220" s="210"/>
      <c r="C220" s="211" t="s">
        <v>387</v>
      </c>
      <c r="D220" s="140" t="s">
        <v>626</v>
      </c>
      <c r="E220" s="211" t="s">
        <v>387</v>
      </c>
      <c r="F220" s="140" t="s">
        <v>627</v>
      </c>
      <c r="G220" s="140" t="s">
        <v>626</v>
      </c>
      <c r="H220" s="582" t="s">
        <v>628</v>
      </c>
      <c r="I220" s="582" t="s">
        <v>629</v>
      </c>
      <c r="J220" s="208" t="s">
        <v>630</v>
      </c>
      <c r="K220" s="582" t="s">
        <v>393</v>
      </c>
      <c r="L220" s="582" t="s">
        <v>393</v>
      </c>
      <c r="M220" s="209" t="s">
        <v>631</v>
      </c>
      <c r="N220" s="202"/>
      <c r="P220" s="232"/>
    </row>
    <row r="221" spans="1:21" s="148" customFormat="1">
      <c r="A221" s="179"/>
      <c r="B221" s="144"/>
      <c r="C221" s="212"/>
      <c r="D221" s="212"/>
      <c r="E221" s="212"/>
      <c r="F221" s="212"/>
      <c r="G221" s="213"/>
      <c r="H221" s="162"/>
      <c r="I221" s="162"/>
      <c r="J221" s="162"/>
      <c r="K221" s="212"/>
      <c r="L221" s="222"/>
      <c r="M221" s="223"/>
      <c r="N221" s="215"/>
      <c r="P221" s="232"/>
    </row>
    <row r="222" spans="1:21">
      <c r="A222" s="141">
        <v>511101131</v>
      </c>
      <c r="B222" s="161" t="s">
        <v>475</v>
      </c>
      <c r="C222" s="162">
        <v>1</v>
      </c>
      <c r="D222" s="146">
        <v>2797.3312640000004</v>
      </c>
      <c r="E222" s="162">
        <v>1</v>
      </c>
      <c r="F222" s="216">
        <f>+G222/7</f>
        <v>415.60350208000006</v>
      </c>
      <c r="G222" s="146">
        <f>+D222*1.04</f>
        <v>2909.2245145600004</v>
      </c>
      <c r="H222" s="216">
        <f>(G222/D222-1)*100</f>
        <v>4.0000000000000036</v>
      </c>
      <c r="I222" s="216">
        <f>G222-D222</f>
        <v>111.89325056000007</v>
      </c>
      <c r="J222" s="216">
        <f>I222*100/D222</f>
        <v>4.0000000000000018</v>
      </c>
      <c r="K222" s="166">
        <f>D222*0.08</f>
        <v>223.78650112000003</v>
      </c>
      <c r="L222" s="189">
        <f>G222*0.08</f>
        <v>232.73796116480003</v>
      </c>
      <c r="M222" s="214">
        <f>G222*0.3/7*20</f>
        <v>2493.6210124800004</v>
      </c>
      <c r="N222" s="215"/>
      <c r="O222" s="225"/>
      <c r="P222" s="232"/>
      <c r="Q222" s="148"/>
    </row>
    <row r="223" spans="1:21">
      <c r="A223" s="141">
        <v>511101131</v>
      </c>
      <c r="B223" s="161" t="s">
        <v>641</v>
      </c>
      <c r="C223" s="162">
        <v>1</v>
      </c>
      <c r="D223" s="146">
        <v>1972.0704640000004</v>
      </c>
      <c r="E223" s="162">
        <v>1</v>
      </c>
      <c r="F223" s="216">
        <f>+G223/7</f>
        <v>292.99332608000003</v>
      </c>
      <c r="G223" s="146">
        <f>+D223*1.04</f>
        <v>2050.9532825600004</v>
      </c>
      <c r="H223" s="216">
        <f>(G223/D223-1)*100</f>
        <v>4.0000000000000036</v>
      </c>
      <c r="I223" s="216">
        <f>G223-D223</f>
        <v>78.882818560000032</v>
      </c>
      <c r="J223" s="216">
        <f>I223*100/D223</f>
        <v>4.0000000000000009</v>
      </c>
      <c r="K223" s="166">
        <f>D223*0.08</f>
        <v>157.76563712000004</v>
      </c>
      <c r="L223" s="189">
        <f>G223*0.08</f>
        <v>164.07626260480004</v>
      </c>
      <c r="M223" s="214">
        <f>G223*0.3/7*20</f>
        <v>1757.9599564800001</v>
      </c>
      <c r="N223" s="215"/>
      <c r="O223" s="225"/>
      <c r="P223" s="232"/>
      <c r="Q223" s="148"/>
    </row>
    <row r="224" spans="1:21" s="148" customFormat="1">
      <c r="A224" s="141"/>
      <c r="B224" s="143"/>
      <c r="C224" s="142"/>
      <c r="D224" s="227"/>
      <c r="E224" s="142"/>
      <c r="F224" s="142"/>
      <c r="G224" s="227"/>
      <c r="H224" s="162"/>
      <c r="I224" s="162"/>
      <c r="J224" s="162"/>
      <c r="K224" s="227"/>
      <c r="L224" s="228"/>
      <c r="M224" s="229"/>
      <c r="N224" s="230"/>
      <c r="P224" s="232"/>
    </row>
    <row r="225" spans="1:16" s="148" customFormat="1">
      <c r="A225" s="144"/>
      <c r="B225" s="144" t="s">
        <v>397</v>
      </c>
      <c r="C225" s="142">
        <f>SUM(C222:C224)</f>
        <v>2</v>
      </c>
      <c r="D225" s="144"/>
      <c r="E225" s="142">
        <f>SUM(E222:E224)</f>
        <v>2</v>
      </c>
      <c r="F225" s="142"/>
      <c r="G225" s="146"/>
      <c r="H225" s="162"/>
      <c r="I225" s="162"/>
      <c r="J225" s="162"/>
      <c r="K225" s="144"/>
      <c r="L225" s="179"/>
      <c r="M225" s="214"/>
      <c r="N225" s="215"/>
      <c r="P225" s="232"/>
    </row>
    <row r="226" spans="1:16" s="148" customFormat="1">
      <c r="A226" s="150"/>
      <c r="B226" s="150"/>
      <c r="C226" s="150"/>
      <c r="D226" s="150"/>
      <c r="E226" s="150"/>
      <c r="F226" s="150"/>
      <c r="G226" s="150"/>
      <c r="H226" s="220"/>
      <c r="I226" s="220"/>
      <c r="J226" s="220"/>
      <c r="K226" s="150"/>
      <c r="L226" s="188"/>
      <c r="M226" s="221"/>
      <c r="N226" s="215"/>
      <c r="P226" s="232"/>
    </row>
    <row r="227" spans="1:16" s="148" customFormat="1">
      <c r="A227" s="179"/>
      <c r="H227" s="200"/>
      <c r="I227" s="200"/>
      <c r="J227" s="200"/>
      <c r="M227" s="233"/>
      <c r="N227" s="215"/>
      <c r="P227" s="232"/>
    </row>
    <row r="228" spans="1:16" s="148" customFormat="1">
      <c r="A228" s="179"/>
      <c r="H228" s="200"/>
      <c r="I228" s="200"/>
      <c r="J228" s="200"/>
      <c r="M228" s="233"/>
      <c r="N228" s="215"/>
      <c r="P228" s="232"/>
    </row>
    <row r="229" spans="1:16" s="148" customFormat="1" ht="20.25">
      <c r="A229" s="1026" t="s">
        <v>382</v>
      </c>
      <c r="B229" s="1027"/>
      <c r="C229" s="1027"/>
      <c r="D229" s="1027"/>
      <c r="E229" s="1027"/>
      <c r="F229" s="1027"/>
      <c r="G229" s="1027"/>
      <c r="H229" s="1027"/>
      <c r="I229" s="1027"/>
      <c r="J229" s="1027"/>
      <c r="K229" s="1027"/>
      <c r="L229" s="1027"/>
      <c r="M229" s="1028"/>
      <c r="N229" s="215"/>
      <c r="P229" s="232"/>
    </row>
    <row r="230" spans="1:16" s="148" customFormat="1" ht="18">
      <c r="A230" s="1020" t="s">
        <v>383</v>
      </c>
      <c r="B230" s="1021"/>
      <c r="C230" s="1021"/>
      <c r="D230" s="1021"/>
      <c r="E230" s="1021"/>
      <c r="F230" s="1021"/>
      <c r="G230" s="1021"/>
      <c r="H230" s="1021"/>
      <c r="I230" s="1021"/>
      <c r="J230" s="1021"/>
      <c r="K230" s="1021"/>
      <c r="L230" s="1021"/>
      <c r="M230" s="1022"/>
      <c r="N230" s="215"/>
      <c r="P230" s="232"/>
    </row>
    <row r="231" spans="1:16" s="148" customFormat="1" ht="18">
      <c r="A231" s="1020" t="s">
        <v>384</v>
      </c>
      <c r="B231" s="1021"/>
      <c r="C231" s="1021"/>
      <c r="D231" s="1021"/>
      <c r="E231" s="1021"/>
      <c r="F231" s="1021"/>
      <c r="G231" s="1021"/>
      <c r="H231" s="1021"/>
      <c r="I231" s="1021"/>
      <c r="J231" s="1021"/>
      <c r="K231" s="1021"/>
      <c r="L231" s="1021"/>
      <c r="M231" s="1022"/>
      <c r="N231" s="215"/>
      <c r="P231" s="232"/>
    </row>
    <row r="232" spans="1:16" s="148" customFormat="1">
      <c r="A232" s="131"/>
      <c r="B232" s="132" t="s">
        <v>423</v>
      </c>
      <c r="D232" s="581"/>
      <c r="E232" s="581"/>
      <c r="F232" s="581"/>
      <c r="H232" s="200"/>
      <c r="I232" s="200"/>
      <c r="J232" s="200"/>
      <c r="K232" s="581"/>
      <c r="L232" s="581"/>
      <c r="M232" s="201"/>
      <c r="N232" s="215"/>
      <c r="P232" s="232"/>
    </row>
    <row r="233" spans="1:16" s="148" customFormat="1">
      <c r="A233" s="133" t="s">
        <v>477</v>
      </c>
      <c r="B233" s="132" t="s">
        <v>1708</v>
      </c>
      <c r="D233" s="581"/>
      <c r="E233" s="581"/>
      <c r="F233" s="581"/>
      <c r="H233" s="200"/>
      <c r="I233" s="200"/>
      <c r="J233" s="200"/>
      <c r="K233" s="581"/>
      <c r="L233" s="581"/>
      <c r="M233" s="201"/>
      <c r="N233" s="215"/>
      <c r="P233" s="232"/>
    </row>
    <row r="234" spans="1:16" s="148" customFormat="1">
      <c r="A234" s="1029" t="s">
        <v>621</v>
      </c>
      <c r="B234" s="1030"/>
      <c r="C234" s="1030"/>
      <c r="D234" s="1030"/>
      <c r="E234" s="1031"/>
      <c r="F234" s="581"/>
      <c r="H234" s="200"/>
      <c r="I234" s="200"/>
      <c r="J234" s="200"/>
      <c r="K234" s="200"/>
      <c r="L234" s="200"/>
      <c r="M234" s="204"/>
      <c r="N234" s="215"/>
      <c r="P234" s="232"/>
    </row>
    <row r="235" spans="1:16" s="148" customFormat="1">
      <c r="A235" s="582" t="s">
        <v>622</v>
      </c>
      <c r="B235" s="582" t="s">
        <v>388</v>
      </c>
      <c r="C235" s="1032">
        <v>2014</v>
      </c>
      <c r="D235" s="1032"/>
      <c r="E235" s="1032">
        <v>2015</v>
      </c>
      <c r="F235" s="1032"/>
      <c r="G235" s="1032"/>
      <c r="H235" s="207"/>
      <c r="I235" s="582" t="s">
        <v>623</v>
      </c>
      <c r="J235" s="208" t="s">
        <v>624</v>
      </c>
      <c r="K235" s="582">
        <v>2014</v>
      </c>
      <c r="L235" s="582">
        <v>2015</v>
      </c>
      <c r="M235" s="209" t="s">
        <v>625</v>
      </c>
      <c r="N235" s="215"/>
      <c r="P235" s="232"/>
    </row>
    <row r="236" spans="1:16" s="148" customFormat="1">
      <c r="A236" s="165"/>
      <c r="B236" s="210"/>
      <c r="C236" s="211" t="s">
        <v>387</v>
      </c>
      <c r="D236" s="140" t="s">
        <v>626</v>
      </c>
      <c r="E236" s="211" t="s">
        <v>387</v>
      </c>
      <c r="F236" s="140" t="s">
        <v>627</v>
      </c>
      <c r="G236" s="140" t="s">
        <v>626</v>
      </c>
      <c r="H236" s="582" t="s">
        <v>628</v>
      </c>
      <c r="I236" s="582" t="s">
        <v>629</v>
      </c>
      <c r="J236" s="208" t="s">
        <v>630</v>
      </c>
      <c r="K236" s="582" t="s">
        <v>393</v>
      </c>
      <c r="L236" s="582" t="s">
        <v>393</v>
      </c>
      <c r="M236" s="209" t="s">
        <v>631</v>
      </c>
      <c r="N236" s="215"/>
      <c r="P236" s="232"/>
    </row>
    <row r="237" spans="1:16" s="148" customFormat="1">
      <c r="A237" s="179"/>
      <c r="B237" s="144"/>
      <c r="C237" s="144"/>
      <c r="D237" s="144"/>
      <c r="E237" s="144"/>
      <c r="F237" s="212"/>
      <c r="G237" s="213"/>
      <c r="H237" s="162"/>
      <c r="I237" s="162"/>
      <c r="J237" s="162"/>
      <c r="K237" s="144"/>
      <c r="L237" s="222"/>
      <c r="M237" s="223"/>
      <c r="N237" s="215"/>
      <c r="P237" s="232"/>
    </row>
    <row r="238" spans="1:16" s="148" customFormat="1">
      <c r="A238" s="141">
        <v>511101131</v>
      </c>
      <c r="B238" s="161" t="s">
        <v>478</v>
      </c>
      <c r="C238" s="162">
        <v>0</v>
      </c>
      <c r="D238" s="146">
        <v>0</v>
      </c>
      <c r="E238" s="142">
        <v>1</v>
      </c>
      <c r="F238" s="216">
        <v>632.29999999999995</v>
      </c>
      <c r="G238" s="146">
        <f>+F238*7</f>
        <v>4426.0999999999995</v>
      </c>
      <c r="H238" s="216">
        <v>0</v>
      </c>
      <c r="I238" s="216">
        <f>G238-D238</f>
        <v>4426.0999999999995</v>
      </c>
      <c r="J238" s="216">
        <v>0</v>
      </c>
      <c r="K238" s="166">
        <f>D238*0.08</f>
        <v>0</v>
      </c>
      <c r="L238" s="189">
        <f>G238*0.08</f>
        <v>354.08799999999997</v>
      </c>
      <c r="M238" s="214">
        <f>G238*0.3/7*20</f>
        <v>3793.7999999999993</v>
      </c>
      <c r="N238" s="215"/>
      <c r="P238" s="232"/>
    </row>
    <row r="239" spans="1:16" s="148" customFormat="1">
      <c r="A239" s="141">
        <v>511101131</v>
      </c>
      <c r="B239" s="143" t="s">
        <v>456</v>
      </c>
      <c r="C239" s="162">
        <v>0</v>
      </c>
      <c r="D239" s="146">
        <v>0</v>
      </c>
      <c r="E239" s="142">
        <v>1</v>
      </c>
      <c r="F239" s="216">
        <v>195.34</v>
      </c>
      <c r="G239" s="146">
        <f>+F239*7</f>
        <v>1367.38</v>
      </c>
      <c r="H239" s="216">
        <v>0</v>
      </c>
      <c r="I239" s="216">
        <f>G239-D239</f>
        <v>1367.38</v>
      </c>
      <c r="J239" s="216">
        <v>0</v>
      </c>
      <c r="K239" s="166">
        <f>D239*0.08</f>
        <v>0</v>
      </c>
      <c r="L239" s="189">
        <f>G239*0.08</f>
        <v>109.39040000000001</v>
      </c>
      <c r="M239" s="214">
        <f>G239*0.3/7*20</f>
        <v>1172.04</v>
      </c>
      <c r="N239" s="215"/>
      <c r="P239" s="232"/>
    </row>
    <row r="240" spans="1:16" s="148" customFormat="1" ht="25.5">
      <c r="A240" s="141">
        <v>511101131</v>
      </c>
      <c r="B240" s="235" t="s">
        <v>479</v>
      </c>
      <c r="C240" s="162">
        <v>0</v>
      </c>
      <c r="D240" s="146">
        <v>0</v>
      </c>
      <c r="E240" s="142">
        <v>1</v>
      </c>
      <c r="F240" s="216">
        <v>306.52999999999997</v>
      </c>
      <c r="G240" s="146">
        <f>+F240*7</f>
        <v>2145.71</v>
      </c>
      <c r="H240" s="216">
        <v>0</v>
      </c>
      <c r="I240" s="216">
        <f>G240-D240</f>
        <v>2145.71</v>
      </c>
      <c r="J240" s="216">
        <v>0</v>
      </c>
      <c r="K240" s="166">
        <f>D240*0.08</f>
        <v>0</v>
      </c>
      <c r="L240" s="189">
        <f>G240*0.08</f>
        <v>171.6568</v>
      </c>
      <c r="M240" s="214">
        <f>G240*0.3/7*20</f>
        <v>1839.1799999999998</v>
      </c>
      <c r="N240" s="215"/>
      <c r="P240" s="232"/>
    </row>
    <row r="241" spans="1:16" s="148" customFormat="1">
      <c r="A241" s="141">
        <v>511101131</v>
      </c>
      <c r="B241" s="143" t="s">
        <v>480</v>
      </c>
      <c r="C241" s="142">
        <v>0</v>
      </c>
      <c r="D241" s="146">
        <v>0</v>
      </c>
      <c r="E241" s="142">
        <v>1</v>
      </c>
      <c r="F241" s="216">
        <v>306.52999999999997</v>
      </c>
      <c r="G241" s="146">
        <f>+F241*7</f>
        <v>2145.71</v>
      </c>
      <c r="H241" s="216">
        <v>0</v>
      </c>
      <c r="I241" s="216">
        <f>G241-D241</f>
        <v>2145.71</v>
      </c>
      <c r="J241" s="216">
        <v>0</v>
      </c>
      <c r="K241" s="166">
        <f>D241*0.08</f>
        <v>0</v>
      </c>
      <c r="L241" s="189">
        <f>G241*0.08</f>
        <v>171.6568</v>
      </c>
      <c r="M241" s="214">
        <f>G241*0.3/7*20</f>
        <v>1839.1799999999998</v>
      </c>
      <c r="N241" s="215"/>
      <c r="P241" s="232"/>
    </row>
    <row r="242" spans="1:16" s="148" customFormat="1">
      <c r="A242" s="141">
        <v>511101131</v>
      </c>
      <c r="B242" s="143" t="s">
        <v>481</v>
      </c>
      <c r="C242" s="142">
        <v>0</v>
      </c>
      <c r="D242" s="146">
        <v>0</v>
      </c>
      <c r="E242" s="142">
        <v>1</v>
      </c>
      <c r="F242" s="216">
        <v>306.52999999999997</v>
      </c>
      <c r="G242" s="146">
        <f>+F242*7</f>
        <v>2145.71</v>
      </c>
      <c r="H242" s="216">
        <v>0</v>
      </c>
      <c r="I242" s="216">
        <f>G242-D242</f>
        <v>2145.71</v>
      </c>
      <c r="J242" s="216">
        <v>0</v>
      </c>
      <c r="K242" s="166">
        <f>D242*0.08</f>
        <v>0</v>
      </c>
      <c r="L242" s="189">
        <f>G242*0.08</f>
        <v>171.6568</v>
      </c>
      <c r="M242" s="214">
        <f>G242*0.3/7*20</f>
        <v>1839.1799999999998</v>
      </c>
      <c r="N242" s="215"/>
      <c r="P242" s="232"/>
    </row>
    <row r="243" spans="1:16" s="148" customFormat="1">
      <c r="A243" s="141"/>
      <c r="B243" s="143"/>
      <c r="C243" s="142"/>
      <c r="D243" s="145"/>
      <c r="E243" s="142"/>
      <c r="F243" s="142"/>
      <c r="G243" s="145"/>
      <c r="H243" s="162"/>
      <c r="I243" s="162"/>
      <c r="J243" s="162"/>
      <c r="K243" s="145"/>
      <c r="L243" s="156"/>
      <c r="M243" s="229"/>
      <c r="N243" s="215"/>
      <c r="P243" s="232"/>
    </row>
    <row r="244" spans="1:16" s="148" customFormat="1">
      <c r="A244" s="144"/>
      <c r="B244" s="144" t="s">
        <v>397</v>
      </c>
      <c r="C244" s="142">
        <f>SUM(C238:C242)</f>
        <v>0</v>
      </c>
      <c r="D244" s="144"/>
      <c r="E244" s="142">
        <f>SUM(E238:E242)</f>
        <v>5</v>
      </c>
      <c r="F244" s="142"/>
      <c r="G244" s="146"/>
      <c r="H244" s="162"/>
      <c r="I244" s="162"/>
      <c r="J244" s="162"/>
      <c r="K244" s="144"/>
      <c r="L244" s="179"/>
      <c r="M244" s="214"/>
      <c r="N244" s="215"/>
      <c r="P244" s="232"/>
    </row>
    <row r="245" spans="1:16" s="148" customFormat="1">
      <c r="A245" s="150"/>
      <c r="B245" s="150"/>
      <c r="C245" s="150"/>
      <c r="D245" s="150"/>
      <c r="E245" s="150"/>
      <c r="F245" s="150"/>
      <c r="G245" s="150"/>
      <c r="H245" s="220"/>
      <c r="I245" s="220"/>
      <c r="J245" s="220"/>
      <c r="K245" s="150"/>
      <c r="L245" s="188"/>
      <c r="M245" s="221"/>
      <c r="N245" s="215"/>
      <c r="P245" s="232"/>
    </row>
    <row r="246" spans="1:16" s="148" customFormat="1">
      <c r="A246" s="179"/>
      <c r="H246" s="200"/>
      <c r="I246" s="200"/>
      <c r="J246" s="200"/>
      <c r="M246" s="233"/>
      <c r="N246" s="215"/>
      <c r="P246" s="232"/>
    </row>
    <row r="247" spans="1:16" s="148" customFormat="1">
      <c r="A247" s="179"/>
      <c r="H247" s="200"/>
      <c r="I247" s="200"/>
      <c r="J247" s="200"/>
      <c r="M247" s="233"/>
      <c r="N247" s="215"/>
      <c r="P247" s="232"/>
    </row>
    <row r="248" spans="1:16" s="148" customFormat="1">
      <c r="A248" s="179"/>
      <c r="H248" s="200"/>
      <c r="I248" s="200"/>
      <c r="J248" s="200"/>
      <c r="M248" s="233"/>
      <c r="N248" s="215"/>
      <c r="P248" s="232"/>
    </row>
    <row r="249" spans="1:16" s="148" customFormat="1">
      <c r="A249" s="179"/>
      <c r="H249" s="200"/>
      <c r="I249" s="200"/>
      <c r="J249" s="200"/>
      <c r="M249" s="233"/>
      <c r="N249" s="215"/>
      <c r="P249" s="232"/>
    </row>
    <row r="250" spans="1:16" s="148" customFormat="1">
      <c r="A250" s="179"/>
      <c r="H250" s="200"/>
      <c r="I250" s="200"/>
      <c r="J250" s="200"/>
      <c r="M250" s="233"/>
      <c r="N250" s="215"/>
      <c r="P250" s="232"/>
    </row>
    <row r="251" spans="1:16" s="148" customFormat="1" ht="20.25">
      <c r="A251" s="1026" t="s">
        <v>382</v>
      </c>
      <c r="B251" s="1027"/>
      <c r="C251" s="1027"/>
      <c r="D251" s="1027"/>
      <c r="E251" s="1027"/>
      <c r="F251" s="1027"/>
      <c r="G251" s="1027"/>
      <c r="H251" s="1027"/>
      <c r="I251" s="1027"/>
      <c r="J251" s="1027"/>
      <c r="K251" s="1027"/>
      <c r="L251" s="1027"/>
      <c r="M251" s="1028"/>
      <c r="N251" s="163"/>
      <c r="P251" s="232"/>
    </row>
    <row r="252" spans="1:16" s="148" customFormat="1" ht="18">
      <c r="A252" s="1020" t="s">
        <v>383</v>
      </c>
      <c r="B252" s="1021"/>
      <c r="C252" s="1021"/>
      <c r="D252" s="1021"/>
      <c r="E252" s="1021"/>
      <c r="F252" s="1021"/>
      <c r="G252" s="1021"/>
      <c r="H252" s="1021"/>
      <c r="I252" s="1021"/>
      <c r="J252" s="1021"/>
      <c r="K252" s="1021"/>
      <c r="L252" s="1021"/>
      <c r="M252" s="1022"/>
      <c r="N252" s="164"/>
      <c r="P252" s="232"/>
    </row>
    <row r="253" spans="1:16" s="148" customFormat="1" ht="18">
      <c r="A253" s="1020" t="s">
        <v>384</v>
      </c>
      <c r="B253" s="1021"/>
      <c r="C253" s="1021"/>
      <c r="D253" s="1021"/>
      <c r="E253" s="1021"/>
      <c r="F253" s="1021"/>
      <c r="G253" s="1021"/>
      <c r="H253" s="1021"/>
      <c r="I253" s="1021"/>
      <c r="J253" s="1021"/>
      <c r="K253" s="1021"/>
      <c r="L253" s="1021"/>
      <c r="M253" s="1022"/>
      <c r="N253" s="164"/>
      <c r="P253" s="232"/>
    </row>
    <row r="254" spans="1:16" s="148" customFormat="1">
      <c r="A254" s="131"/>
      <c r="B254" s="132" t="s">
        <v>482</v>
      </c>
      <c r="D254" s="581"/>
      <c r="E254" s="581"/>
      <c r="F254" s="581"/>
      <c r="H254" s="200"/>
      <c r="I254" s="200"/>
      <c r="J254" s="200"/>
      <c r="K254" s="581"/>
      <c r="L254" s="581"/>
      <c r="M254" s="201"/>
      <c r="N254" s="202"/>
      <c r="P254" s="232"/>
    </row>
    <row r="255" spans="1:16" s="148" customFormat="1">
      <c r="A255" s="133" t="s">
        <v>483</v>
      </c>
      <c r="B255" s="132" t="s">
        <v>183</v>
      </c>
      <c r="D255" s="581"/>
      <c r="E255" s="581"/>
      <c r="F255" s="581"/>
      <c r="H255" s="200"/>
      <c r="I255" s="200"/>
      <c r="J255" s="200"/>
      <c r="K255" s="581"/>
      <c r="L255" s="581"/>
      <c r="M255" s="201"/>
      <c r="N255" s="202"/>
      <c r="P255" s="232"/>
    </row>
    <row r="256" spans="1:16" s="148" customFormat="1">
      <c r="A256" s="1029" t="s">
        <v>621</v>
      </c>
      <c r="B256" s="1030"/>
      <c r="C256" s="1030"/>
      <c r="D256" s="1030"/>
      <c r="E256" s="1031"/>
      <c r="F256" s="581"/>
      <c r="H256" s="200"/>
      <c r="I256" s="200"/>
      <c r="J256" s="200"/>
      <c r="K256" s="200"/>
      <c r="L256" s="200"/>
      <c r="M256" s="204"/>
      <c r="N256" s="205"/>
      <c r="P256" s="232"/>
    </row>
    <row r="257" spans="1:21" s="148" customFormat="1">
      <c r="A257" s="582" t="s">
        <v>622</v>
      </c>
      <c r="B257" s="582" t="s">
        <v>388</v>
      </c>
      <c r="C257" s="1032">
        <v>2014</v>
      </c>
      <c r="D257" s="1032"/>
      <c r="E257" s="1032">
        <v>2015</v>
      </c>
      <c r="F257" s="1032"/>
      <c r="G257" s="1032"/>
      <c r="H257" s="207"/>
      <c r="I257" s="582" t="s">
        <v>623</v>
      </c>
      <c r="J257" s="208" t="s">
        <v>624</v>
      </c>
      <c r="K257" s="582">
        <v>2014</v>
      </c>
      <c r="L257" s="582">
        <v>2015</v>
      </c>
      <c r="M257" s="209" t="s">
        <v>625</v>
      </c>
      <c r="N257" s="202"/>
      <c r="P257" s="232"/>
    </row>
    <row r="258" spans="1:21" s="148" customFormat="1">
      <c r="A258" s="165"/>
      <c r="B258" s="210"/>
      <c r="C258" s="211" t="s">
        <v>387</v>
      </c>
      <c r="D258" s="140" t="s">
        <v>626</v>
      </c>
      <c r="E258" s="211" t="s">
        <v>387</v>
      </c>
      <c r="F258" s="140" t="s">
        <v>627</v>
      </c>
      <c r="G258" s="140" t="s">
        <v>626</v>
      </c>
      <c r="H258" s="582" t="s">
        <v>628</v>
      </c>
      <c r="I258" s="582" t="s">
        <v>629</v>
      </c>
      <c r="J258" s="208" t="s">
        <v>630</v>
      </c>
      <c r="K258" s="582" t="s">
        <v>393</v>
      </c>
      <c r="L258" s="582" t="s">
        <v>393</v>
      </c>
      <c r="M258" s="209" t="s">
        <v>631</v>
      </c>
      <c r="N258" s="202"/>
      <c r="P258" s="232"/>
    </row>
    <row r="259" spans="1:21" s="148" customFormat="1">
      <c r="A259" s="179"/>
      <c r="B259" s="144"/>
      <c r="C259" s="144"/>
      <c r="D259" s="144"/>
      <c r="E259" s="144"/>
      <c r="F259" s="212"/>
      <c r="G259" s="161"/>
      <c r="H259" s="162"/>
      <c r="I259" s="162"/>
      <c r="J259" s="162"/>
      <c r="K259" s="144"/>
      <c r="L259" s="222"/>
      <c r="M259" s="223"/>
      <c r="N259" s="215"/>
      <c r="P259" s="232"/>
    </row>
    <row r="260" spans="1:21" s="148" customFormat="1">
      <c r="A260" s="141">
        <v>511101131</v>
      </c>
      <c r="B260" s="161" t="s">
        <v>453</v>
      </c>
      <c r="C260" s="162">
        <v>1</v>
      </c>
      <c r="D260" s="146">
        <v>5094.7626912000005</v>
      </c>
      <c r="E260" s="162">
        <v>1</v>
      </c>
      <c r="F260" s="216">
        <f>+G260/7</f>
        <v>756.93617126400011</v>
      </c>
      <c r="G260" s="146">
        <f>+D260*1.04</f>
        <v>5298.5531988480006</v>
      </c>
      <c r="H260" s="216">
        <f>(G260/D260-1)*100</f>
        <v>4.0000000000000036</v>
      </c>
      <c r="I260" s="216">
        <f>G260-D260</f>
        <v>203.79050764800013</v>
      </c>
      <c r="J260" s="216">
        <f>I260*100/D260</f>
        <v>4.0000000000000018</v>
      </c>
      <c r="K260" s="166">
        <f>D260*0.08</f>
        <v>407.58101529600003</v>
      </c>
      <c r="L260" s="189">
        <f>G260*0.08</f>
        <v>423.88425590784004</v>
      </c>
      <c r="M260" s="214">
        <f>G260*0.3/7*20</f>
        <v>4541.6170275840004</v>
      </c>
      <c r="N260" s="215"/>
      <c r="O260" s="225"/>
      <c r="P260" s="232"/>
      <c r="U260" s="128"/>
    </row>
    <row r="261" spans="1:21" s="148" customFormat="1">
      <c r="A261" s="141">
        <v>511101131</v>
      </c>
      <c r="B261" s="161" t="s">
        <v>454</v>
      </c>
      <c r="C261" s="162">
        <v>1</v>
      </c>
      <c r="D261" s="146">
        <v>2649.9286528000007</v>
      </c>
      <c r="E261" s="162">
        <v>1</v>
      </c>
      <c r="F261" s="216">
        <f>+G261/7</f>
        <v>393.70368555885727</v>
      </c>
      <c r="G261" s="146">
        <f>+D261*1.04</f>
        <v>2755.925798912001</v>
      </c>
      <c r="H261" s="216">
        <f>(G261/D261-1)*100</f>
        <v>4.0000000000000036</v>
      </c>
      <c r="I261" s="216">
        <f>G261-D261</f>
        <v>105.99714611200034</v>
      </c>
      <c r="J261" s="216">
        <f>I261*100/D261</f>
        <v>4.0000000000000115</v>
      </c>
      <c r="K261" s="166">
        <f>D261*0.08</f>
        <v>211.99429222400005</v>
      </c>
      <c r="L261" s="189">
        <f>G261*0.08</f>
        <v>220.47406391296008</v>
      </c>
      <c r="M261" s="214">
        <f>G261*0.3/7*20</f>
        <v>2362.2221133531439</v>
      </c>
      <c r="N261" s="215"/>
      <c r="O261" s="225"/>
      <c r="P261" s="232"/>
      <c r="U261" s="128"/>
    </row>
    <row r="262" spans="1:21" s="148" customFormat="1">
      <c r="A262" s="141">
        <v>511101131</v>
      </c>
      <c r="B262" s="161" t="s">
        <v>484</v>
      </c>
      <c r="C262" s="162">
        <v>3</v>
      </c>
      <c r="D262" s="146">
        <v>1862.4811296</v>
      </c>
      <c r="E262" s="162">
        <v>3</v>
      </c>
      <c r="F262" s="216">
        <f>+G262/7</f>
        <v>276.711482112</v>
      </c>
      <c r="G262" s="146">
        <f>+D262*1.04</f>
        <v>1936.9803747840001</v>
      </c>
      <c r="H262" s="216">
        <f>(G262/D262-1)*100</f>
        <v>4.0000000000000036</v>
      </c>
      <c r="I262" s="216">
        <f>G262-D262</f>
        <v>74.499245184000074</v>
      </c>
      <c r="J262" s="216">
        <f>I262*100/D262</f>
        <v>4.0000000000000036</v>
      </c>
      <c r="K262" s="166">
        <f>D262*0.08</f>
        <v>148.99849036800001</v>
      </c>
      <c r="L262" s="189">
        <f>G262*0.08</f>
        <v>154.95842998272002</v>
      </c>
      <c r="M262" s="214">
        <f>G262*0.3/7*20</f>
        <v>1660.268892672</v>
      </c>
      <c r="N262" s="215"/>
      <c r="O262" s="225"/>
      <c r="P262" s="232"/>
      <c r="U262" s="128"/>
    </row>
    <row r="263" spans="1:21" s="148" customFormat="1">
      <c r="A263" s="141">
        <v>511101131</v>
      </c>
      <c r="B263" s="161" t="s">
        <v>485</v>
      </c>
      <c r="C263" s="162">
        <v>2</v>
      </c>
      <c r="D263" s="146">
        <v>1773.7958784000002</v>
      </c>
      <c r="E263" s="162">
        <v>2</v>
      </c>
      <c r="F263" s="216">
        <f>+G263/7</f>
        <v>263.53538764800004</v>
      </c>
      <c r="G263" s="146">
        <f>+D263*1.04</f>
        <v>1844.7477135360002</v>
      </c>
      <c r="H263" s="216">
        <f>(G263/D263-1)*100</f>
        <v>4.0000000000000036</v>
      </c>
      <c r="I263" s="216">
        <f>G263-D263</f>
        <v>70.951835136</v>
      </c>
      <c r="J263" s="216">
        <f>I263*100/D263</f>
        <v>3.9999999999999996</v>
      </c>
      <c r="K263" s="166">
        <f>D263*0.08</f>
        <v>141.90367027200003</v>
      </c>
      <c r="L263" s="189">
        <f>G263*0.08</f>
        <v>147.57981708288003</v>
      </c>
      <c r="M263" s="214">
        <f>G263*0.3/7*20</f>
        <v>1581.2123258880001</v>
      </c>
      <c r="N263" s="215"/>
      <c r="O263" s="225"/>
      <c r="P263" s="232"/>
      <c r="U263" s="128"/>
    </row>
    <row r="264" spans="1:21" s="148" customFormat="1">
      <c r="A264" s="141">
        <v>511101131</v>
      </c>
      <c r="B264" s="143" t="s">
        <v>456</v>
      </c>
      <c r="C264" s="142">
        <v>1</v>
      </c>
      <c r="D264" s="146">
        <v>1314.79</v>
      </c>
      <c r="E264" s="142">
        <v>1</v>
      </c>
      <c r="F264" s="216">
        <f>+G264/7</f>
        <v>195.34022857142855</v>
      </c>
      <c r="G264" s="146">
        <f>+D264*1.04</f>
        <v>1367.3815999999999</v>
      </c>
      <c r="H264" s="216">
        <v>4</v>
      </c>
      <c r="I264" s="216">
        <f>G264-D264</f>
        <v>52.591599999999971</v>
      </c>
      <c r="J264" s="216">
        <v>4</v>
      </c>
      <c r="K264" s="166">
        <f>D264*0.08</f>
        <v>105.1832</v>
      </c>
      <c r="L264" s="189">
        <f>G264*0.08</f>
        <v>109.390528</v>
      </c>
      <c r="M264" s="214">
        <f>G264*0.3/7*20</f>
        <v>1172.0413714285714</v>
      </c>
      <c r="N264" s="215"/>
      <c r="O264" s="225"/>
      <c r="P264" s="232"/>
      <c r="U264" s="128"/>
    </row>
    <row r="265" spans="1:21" s="148" customFormat="1">
      <c r="A265" s="141"/>
      <c r="B265" s="161"/>
      <c r="C265" s="162"/>
      <c r="D265" s="166"/>
      <c r="E265" s="162"/>
      <c r="F265" s="162"/>
      <c r="G265" s="166"/>
      <c r="H265" s="162"/>
      <c r="I265" s="162"/>
      <c r="J265" s="162"/>
      <c r="K265" s="166"/>
      <c r="L265" s="189"/>
      <c r="M265" s="214"/>
      <c r="N265" s="215"/>
      <c r="P265" s="232"/>
    </row>
    <row r="266" spans="1:21" s="148" customFormat="1">
      <c r="A266" s="144"/>
      <c r="B266" s="161" t="s">
        <v>397</v>
      </c>
      <c r="C266" s="162">
        <f>SUM(C260:C265)</f>
        <v>8</v>
      </c>
      <c r="D266" s="161"/>
      <c r="E266" s="162">
        <f>SUM(E260:E265)</f>
        <v>8</v>
      </c>
      <c r="F266" s="162"/>
      <c r="G266" s="161"/>
      <c r="H266" s="162"/>
      <c r="I266" s="162"/>
      <c r="J266" s="162"/>
      <c r="K266" s="161"/>
      <c r="L266" s="179"/>
      <c r="M266" s="214"/>
      <c r="N266" s="215"/>
      <c r="P266" s="232"/>
    </row>
    <row r="267" spans="1:21" s="148" customFormat="1">
      <c r="A267" s="150"/>
      <c r="B267" s="219"/>
      <c r="C267" s="219"/>
      <c r="D267" s="219"/>
      <c r="E267" s="219"/>
      <c r="F267" s="219"/>
      <c r="G267" s="219"/>
      <c r="H267" s="220"/>
      <c r="I267" s="220"/>
      <c r="J267" s="220"/>
      <c r="K267" s="219"/>
      <c r="L267" s="188"/>
      <c r="M267" s="221"/>
      <c r="N267" s="215"/>
      <c r="P267" s="232"/>
    </row>
    <row r="268" spans="1:21" ht="20.25">
      <c r="A268" s="1026" t="s">
        <v>382</v>
      </c>
      <c r="B268" s="1027"/>
      <c r="C268" s="1027"/>
      <c r="D268" s="1027"/>
      <c r="E268" s="1027"/>
      <c r="F268" s="1027"/>
      <c r="G268" s="1027"/>
      <c r="H268" s="1027"/>
      <c r="I268" s="1027"/>
      <c r="J268" s="1027"/>
      <c r="K268" s="1027"/>
      <c r="L268" s="1027"/>
      <c r="M268" s="1028"/>
      <c r="N268" s="163"/>
      <c r="O268" s="148"/>
      <c r="P268" s="232"/>
      <c r="Q268" s="148"/>
    </row>
    <row r="269" spans="1:21" ht="18">
      <c r="A269" s="1020" t="s">
        <v>383</v>
      </c>
      <c r="B269" s="1021"/>
      <c r="C269" s="1021"/>
      <c r="D269" s="1021"/>
      <c r="E269" s="1021"/>
      <c r="F269" s="1021"/>
      <c r="G269" s="1021"/>
      <c r="H269" s="1021"/>
      <c r="I269" s="1021"/>
      <c r="J269" s="1021"/>
      <c r="K269" s="1021"/>
      <c r="L269" s="1021"/>
      <c r="M269" s="1022"/>
      <c r="N269" s="164"/>
      <c r="O269" s="148"/>
      <c r="P269" s="232"/>
      <c r="Q269" s="148"/>
    </row>
    <row r="270" spans="1:21" ht="18">
      <c r="A270" s="1020" t="s">
        <v>384</v>
      </c>
      <c r="B270" s="1021"/>
      <c r="C270" s="1021"/>
      <c r="D270" s="1021"/>
      <c r="E270" s="1021"/>
      <c r="F270" s="1021"/>
      <c r="G270" s="1021"/>
      <c r="H270" s="1021"/>
      <c r="I270" s="1021"/>
      <c r="J270" s="1021"/>
      <c r="K270" s="1021"/>
      <c r="L270" s="1021"/>
      <c r="M270" s="1022"/>
      <c r="N270" s="164"/>
      <c r="O270" s="148"/>
      <c r="P270" s="232"/>
      <c r="Q270" s="148"/>
    </row>
    <row r="271" spans="1:21">
      <c r="A271" s="131"/>
      <c r="B271" s="132" t="s">
        <v>482</v>
      </c>
      <c r="C271" s="148"/>
      <c r="D271" s="581"/>
      <c r="E271" s="581"/>
      <c r="F271" s="581"/>
      <c r="G271" s="148"/>
      <c r="H271" s="200"/>
      <c r="I271" s="200"/>
      <c r="J271" s="200"/>
      <c r="K271" s="581"/>
      <c r="L271" s="581"/>
      <c r="M271" s="201"/>
      <c r="N271" s="202"/>
      <c r="O271" s="148"/>
      <c r="P271" s="232"/>
      <c r="Q271" s="148"/>
    </row>
    <row r="272" spans="1:21">
      <c r="A272" s="133" t="s">
        <v>487</v>
      </c>
      <c r="B272" s="132" t="s">
        <v>206</v>
      </c>
      <c r="C272" s="148"/>
      <c r="D272" s="581"/>
      <c r="E272" s="581"/>
      <c r="F272" s="581"/>
      <c r="G272" s="148"/>
      <c r="H272" s="200"/>
      <c r="I272" s="200"/>
      <c r="J272" s="200"/>
      <c r="K272" s="581"/>
      <c r="L272" s="581"/>
      <c r="M272" s="201"/>
      <c r="N272" s="202"/>
      <c r="O272" s="148"/>
      <c r="P272" s="232"/>
      <c r="Q272" s="148"/>
    </row>
    <row r="273" spans="1:21">
      <c r="A273" s="1029" t="s">
        <v>621</v>
      </c>
      <c r="B273" s="1030"/>
      <c r="C273" s="1030"/>
      <c r="D273" s="1030"/>
      <c r="E273" s="1031"/>
      <c r="F273" s="581"/>
      <c r="G273" s="148"/>
      <c r="H273" s="200"/>
      <c r="I273" s="200"/>
      <c r="J273" s="200"/>
      <c r="K273" s="200"/>
      <c r="L273" s="200"/>
      <c r="M273" s="204"/>
      <c r="N273" s="205"/>
      <c r="O273" s="148"/>
      <c r="P273" s="232"/>
      <c r="Q273" s="148"/>
    </row>
    <row r="274" spans="1:21" s="148" customFormat="1" ht="12.75" customHeight="1">
      <c r="A274" s="582" t="s">
        <v>622</v>
      </c>
      <c r="B274" s="582" t="s">
        <v>388</v>
      </c>
      <c r="C274" s="1032">
        <v>2014</v>
      </c>
      <c r="D274" s="1032"/>
      <c r="E274" s="1032">
        <v>2015</v>
      </c>
      <c r="F274" s="1032"/>
      <c r="G274" s="1032"/>
      <c r="H274" s="207"/>
      <c r="I274" s="582" t="s">
        <v>623</v>
      </c>
      <c r="J274" s="208" t="s">
        <v>624</v>
      </c>
      <c r="K274" s="582">
        <v>2014</v>
      </c>
      <c r="L274" s="582">
        <v>2015</v>
      </c>
      <c r="M274" s="209" t="s">
        <v>625</v>
      </c>
      <c r="N274" s="202"/>
      <c r="P274" s="232"/>
    </row>
    <row r="275" spans="1:21" s="148" customFormat="1">
      <c r="A275" s="165"/>
      <c r="B275" s="210"/>
      <c r="C275" s="211" t="s">
        <v>387</v>
      </c>
      <c r="D275" s="140" t="s">
        <v>626</v>
      </c>
      <c r="E275" s="211" t="s">
        <v>387</v>
      </c>
      <c r="F275" s="140" t="s">
        <v>627</v>
      </c>
      <c r="G275" s="140" t="s">
        <v>626</v>
      </c>
      <c r="H275" s="582" t="s">
        <v>628</v>
      </c>
      <c r="I275" s="582" t="s">
        <v>629</v>
      </c>
      <c r="J275" s="208" t="s">
        <v>630</v>
      </c>
      <c r="K275" s="582" t="s">
        <v>393</v>
      </c>
      <c r="L275" s="582" t="s">
        <v>393</v>
      </c>
      <c r="M275" s="209" t="s">
        <v>631</v>
      </c>
      <c r="N275" s="202"/>
      <c r="P275" s="232"/>
    </row>
    <row r="276" spans="1:21" s="148" customFormat="1">
      <c r="A276" s="179"/>
      <c r="B276" s="144"/>
      <c r="C276" s="144"/>
      <c r="D276" s="144"/>
      <c r="E276" s="144"/>
      <c r="F276" s="212"/>
      <c r="G276" s="161"/>
      <c r="H276" s="162"/>
      <c r="I276" s="162"/>
      <c r="J276" s="162"/>
      <c r="K276" s="144"/>
      <c r="L276" s="222"/>
      <c r="M276" s="223"/>
      <c r="N276" s="215"/>
      <c r="P276" s="232"/>
    </row>
    <row r="277" spans="1:21" s="148" customFormat="1">
      <c r="A277" s="141">
        <v>511101131</v>
      </c>
      <c r="B277" s="144" t="s">
        <v>453</v>
      </c>
      <c r="C277" s="162">
        <v>1</v>
      </c>
      <c r="D277" s="146">
        <v>4255.890496</v>
      </c>
      <c r="E277" s="162">
        <v>1</v>
      </c>
      <c r="F277" s="216">
        <f>+G277/7</f>
        <v>632.30373083428572</v>
      </c>
      <c r="G277" s="146">
        <f>+D277*1.04</f>
        <v>4426.1261158400002</v>
      </c>
      <c r="H277" s="216">
        <f>(G277/D277-1)*100</f>
        <v>4.0000000000000036</v>
      </c>
      <c r="I277" s="216">
        <f>G277-D277</f>
        <v>170.23561984000025</v>
      </c>
      <c r="J277" s="216">
        <f>I277*100/D277</f>
        <v>4.0000000000000062</v>
      </c>
      <c r="K277" s="166">
        <f>D277*0.08</f>
        <v>340.47123968</v>
      </c>
      <c r="L277" s="189">
        <f>G277*0.08</f>
        <v>354.09008926720003</v>
      </c>
      <c r="M277" s="214">
        <f>G277*0.3/7*20</f>
        <v>3793.8223850057143</v>
      </c>
      <c r="N277" s="215"/>
      <c r="O277" s="225"/>
      <c r="P277" s="232"/>
      <c r="U277" s="128"/>
    </row>
    <row r="278" spans="1:21" s="148" customFormat="1">
      <c r="A278" s="141">
        <v>511101131</v>
      </c>
      <c r="B278" s="144" t="s">
        <v>488</v>
      </c>
      <c r="C278" s="162">
        <v>1</v>
      </c>
      <c r="D278" s="146">
        <v>2148.5816352000002</v>
      </c>
      <c r="E278" s="162">
        <v>1</v>
      </c>
      <c r="F278" s="216">
        <f>+G278/7</f>
        <v>319.21784294400004</v>
      </c>
      <c r="G278" s="146">
        <f>+D278*1.04</f>
        <v>2234.5249006080003</v>
      </c>
      <c r="H278" s="216">
        <f>(G278/D278-1)*100</f>
        <v>4.0000000000000036</v>
      </c>
      <c r="I278" s="216">
        <f>G278-D278</f>
        <v>85.943265408000116</v>
      </c>
      <c r="J278" s="216">
        <f>I278*100/D278</f>
        <v>4.0000000000000053</v>
      </c>
      <c r="K278" s="166">
        <f>D278*0.08</f>
        <v>171.886530816</v>
      </c>
      <c r="L278" s="189">
        <f>G278*0.08</f>
        <v>178.76199204864002</v>
      </c>
      <c r="M278" s="214">
        <f>G278*0.3/7*20</f>
        <v>1915.3070576640002</v>
      </c>
      <c r="N278" s="215"/>
      <c r="O278" s="225"/>
      <c r="P278" s="232"/>
      <c r="U278" s="128"/>
    </row>
    <row r="279" spans="1:21" s="148" customFormat="1">
      <c r="A279" s="141">
        <v>511101131</v>
      </c>
      <c r="B279" s="144" t="s">
        <v>489</v>
      </c>
      <c r="C279" s="162">
        <v>3</v>
      </c>
      <c r="D279" s="146">
        <v>1773.7958784000002</v>
      </c>
      <c r="E279" s="162">
        <v>3</v>
      </c>
      <c r="F279" s="216">
        <f>+G279/7</f>
        <v>263.53538764800004</v>
      </c>
      <c r="G279" s="146">
        <f>+D279*1.04</f>
        <v>1844.7477135360002</v>
      </c>
      <c r="H279" s="216">
        <f>(G279/D279-1)*100</f>
        <v>4.0000000000000036</v>
      </c>
      <c r="I279" s="216">
        <f>G279-D279</f>
        <v>70.951835136</v>
      </c>
      <c r="J279" s="216">
        <f>I279*100/D279</f>
        <v>3.9999999999999996</v>
      </c>
      <c r="K279" s="166">
        <f>D279*0.08</f>
        <v>141.90367027200003</v>
      </c>
      <c r="L279" s="189">
        <f>G279*0.08</f>
        <v>147.57981708288003</v>
      </c>
      <c r="M279" s="214">
        <f>G279*0.3/7*20</f>
        <v>1581.2123258880001</v>
      </c>
      <c r="N279" s="215"/>
      <c r="O279" s="225"/>
      <c r="P279" s="232"/>
      <c r="U279" s="128"/>
    </row>
    <row r="280" spans="1:21" s="148" customFormat="1">
      <c r="A280" s="141">
        <v>511101131</v>
      </c>
      <c r="B280" s="144" t="s">
        <v>436</v>
      </c>
      <c r="C280" s="162">
        <v>1</v>
      </c>
      <c r="D280" s="146">
        <v>1314.7917269759998</v>
      </c>
      <c r="E280" s="162">
        <v>1</v>
      </c>
      <c r="F280" s="216">
        <f>+G280/7</f>
        <v>195.34048515071999</v>
      </c>
      <c r="G280" s="146">
        <f>+D280*1.04</f>
        <v>1367.3833960550398</v>
      </c>
      <c r="H280" s="216">
        <f>(G280/D280-1)*100</f>
        <v>4.0000000000000036</v>
      </c>
      <c r="I280" s="216">
        <f>G280-D280</f>
        <v>52.591669079040003</v>
      </c>
      <c r="J280" s="216">
        <f>I280*100/D280</f>
        <v>4.0000000000000009</v>
      </c>
      <c r="K280" s="166">
        <f>D280*0.08</f>
        <v>105.18333815807999</v>
      </c>
      <c r="L280" s="189">
        <f>G280*0.08</f>
        <v>109.39067168440319</v>
      </c>
      <c r="M280" s="214">
        <f>G280*0.3/7*20</f>
        <v>1172.0429109043198</v>
      </c>
      <c r="N280" s="215"/>
      <c r="O280" s="225"/>
      <c r="P280" s="232"/>
      <c r="U280" s="128"/>
    </row>
    <row r="281" spans="1:21" s="148" customFormat="1">
      <c r="A281" s="141"/>
      <c r="B281" s="161"/>
      <c r="C281" s="162"/>
      <c r="D281" s="166"/>
      <c r="E281" s="162"/>
      <c r="F281" s="162"/>
      <c r="G281" s="166"/>
      <c r="H281" s="162"/>
      <c r="I281" s="162"/>
      <c r="J281" s="162"/>
      <c r="K281" s="166"/>
      <c r="L281" s="189"/>
      <c r="M281" s="214"/>
      <c r="N281" s="215"/>
      <c r="P281" s="232"/>
    </row>
    <row r="282" spans="1:21" s="148" customFormat="1">
      <c r="A282" s="144"/>
      <c r="B282" s="161" t="s">
        <v>397</v>
      </c>
      <c r="C282" s="162">
        <f>SUM(C277:C280)</f>
        <v>6</v>
      </c>
      <c r="D282" s="161"/>
      <c r="E282" s="162">
        <f>SUM(E277:E281)</f>
        <v>6</v>
      </c>
      <c r="F282" s="162"/>
      <c r="G282" s="166"/>
      <c r="H282" s="162"/>
      <c r="I282" s="162"/>
      <c r="J282" s="162"/>
      <c r="K282" s="161"/>
      <c r="L282" s="179"/>
      <c r="M282" s="214"/>
      <c r="N282" s="215"/>
      <c r="P282" s="232"/>
    </row>
    <row r="283" spans="1:21" s="148" customFormat="1">
      <c r="A283" s="150"/>
      <c r="B283" s="219"/>
      <c r="C283" s="219"/>
      <c r="D283" s="219"/>
      <c r="E283" s="219"/>
      <c r="F283" s="219"/>
      <c r="G283" s="219"/>
      <c r="H283" s="220"/>
      <c r="I283" s="220"/>
      <c r="J283" s="220"/>
      <c r="K283" s="219"/>
      <c r="L283" s="188"/>
      <c r="M283" s="221"/>
      <c r="N283" s="215"/>
      <c r="P283" s="232"/>
    </row>
    <row r="284" spans="1:21" s="148" customFormat="1" ht="19.5" customHeight="1">
      <c r="A284" s="1026" t="s">
        <v>382</v>
      </c>
      <c r="B284" s="1027"/>
      <c r="C284" s="1027"/>
      <c r="D284" s="1027"/>
      <c r="E284" s="1027"/>
      <c r="F284" s="1027"/>
      <c r="G284" s="1027"/>
      <c r="H284" s="1027"/>
      <c r="I284" s="1027"/>
      <c r="J284" s="1027"/>
      <c r="K284" s="1027"/>
      <c r="L284" s="1027"/>
      <c r="M284" s="1028"/>
      <c r="N284" s="163"/>
      <c r="P284" s="232"/>
    </row>
    <row r="285" spans="1:21" s="148" customFormat="1" ht="18">
      <c r="A285" s="1020" t="s">
        <v>383</v>
      </c>
      <c r="B285" s="1021"/>
      <c r="C285" s="1021"/>
      <c r="D285" s="1021"/>
      <c r="E285" s="1021"/>
      <c r="F285" s="1021"/>
      <c r="G285" s="1021"/>
      <c r="H285" s="1021"/>
      <c r="I285" s="1021"/>
      <c r="J285" s="1021"/>
      <c r="K285" s="1021"/>
      <c r="L285" s="1021"/>
      <c r="M285" s="1022"/>
      <c r="N285" s="164"/>
      <c r="P285" s="232"/>
    </row>
    <row r="286" spans="1:21" s="148" customFormat="1" ht="18">
      <c r="A286" s="1020" t="s">
        <v>384</v>
      </c>
      <c r="B286" s="1021"/>
      <c r="C286" s="1021"/>
      <c r="D286" s="1021"/>
      <c r="E286" s="1021"/>
      <c r="F286" s="1021"/>
      <c r="G286" s="1021"/>
      <c r="H286" s="1021"/>
      <c r="I286" s="1021"/>
      <c r="J286" s="1021"/>
      <c r="K286" s="1021"/>
      <c r="L286" s="1021"/>
      <c r="M286" s="1022"/>
      <c r="N286" s="164"/>
      <c r="P286" s="232"/>
    </row>
    <row r="287" spans="1:21" s="148" customFormat="1">
      <c r="A287" s="131"/>
      <c r="B287" s="132" t="s">
        <v>482</v>
      </c>
      <c r="D287" s="581"/>
      <c r="E287" s="581"/>
      <c r="F287" s="581"/>
      <c r="H287" s="200"/>
      <c r="I287" s="200"/>
      <c r="J287" s="200"/>
      <c r="K287" s="581"/>
      <c r="L287" s="581"/>
      <c r="M287" s="201"/>
      <c r="N287" s="202"/>
      <c r="P287" s="232"/>
    </row>
    <row r="288" spans="1:21" s="148" customFormat="1">
      <c r="A288" s="133" t="s">
        <v>490</v>
      </c>
      <c r="B288" s="132" t="s">
        <v>1060</v>
      </c>
      <c r="D288" s="581"/>
      <c r="E288" s="581"/>
      <c r="F288" s="581"/>
      <c r="H288" s="200"/>
      <c r="I288" s="200"/>
      <c r="J288" s="200"/>
      <c r="K288" s="581"/>
      <c r="L288" s="581"/>
      <c r="M288" s="201"/>
      <c r="N288" s="202"/>
      <c r="P288" s="232"/>
    </row>
    <row r="289" spans="1:21" s="148" customFormat="1">
      <c r="A289" s="1029" t="s">
        <v>621</v>
      </c>
      <c r="B289" s="1030"/>
      <c r="C289" s="1030"/>
      <c r="D289" s="1030"/>
      <c r="E289" s="1031"/>
      <c r="F289" s="581"/>
      <c r="H289" s="200"/>
      <c r="I289" s="200"/>
      <c r="J289" s="200"/>
      <c r="K289" s="200"/>
      <c r="L289" s="200"/>
      <c r="M289" s="204"/>
      <c r="N289" s="205"/>
      <c r="P289" s="232"/>
    </row>
    <row r="290" spans="1:21" s="148" customFormat="1">
      <c r="A290" s="582" t="s">
        <v>622</v>
      </c>
      <c r="B290" s="582" t="s">
        <v>388</v>
      </c>
      <c r="C290" s="1032">
        <v>2014</v>
      </c>
      <c r="D290" s="1032"/>
      <c r="E290" s="1032">
        <v>2015</v>
      </c>
      <c r="F290" s="1032"/>
      <c r="G290" s="1032"/>
      <c r="H290" s="207"/>
      <c r="I290" s="582" t="s">
        <v>623</v>
      </c>
      <c r="J290" s="208" t="s">
        <v>624</v>
      </c>
      <c r="K290" s="582">
        <v>2014</v>
      </c>
      <c r="L290" s="582">
        <v>2015</v>
      </c>
      <c r="M290" s="209" t="s">
        <v>625</v>
      </c>
      <c r="N290" s="202"/>
      <c r="P290" s="232"/>
    </row>
    <row r="291" spans="1:21" s="148" customFormat="1">
      <c r="A291" s="165"/>
      <c r="B291" s="210"/>
      <c r="C291" s="211" t="s">
        <v>387</v>
      </c>
      <c r="D291" s="140" t="s">
        <v>626</v>
      </c>
      <c r="E291" s="211" t="s">
        <v>387</v>
      </c>
      <c r="F291" s="140" t="s">
        <v>627</v>
      </c>
      <c r="G291" s="140" t="s">
        <v>626</v>
      </c>
      <c r="H291" s="582" t="s">
        <v>628</v>
      </c>
      <c r="I291" s="582" t="s">
        <v>629</v>
      </c>
      <c r="J291" s="208" t="s">
        <v>630</v>
      </c>
      <c r="K291" s="582" t="s">
        <v>393</v>
      </c>
      <c r="L291" s="582" t="s">
        <v>393</v>
      </c>
      <c r="M291" s="209" t="s">
        <v>631</v>
      </c>
      <c r="N291" s="202"/>
      <c r="P291" s="232"/>
    </row>
    <row r="292" spans="1:21" s="148" customFormat="1">
      <c r="A292" s="179"/>
      <c r="B292" s="144"/>
      <c r="C292" s="144"/>
      <c r="D292" s="144"/>
      <c r="E292" s="144"/>
      <c r="F292" s="212"/>
      <c r="G292" s="213"/>
      <c r="H292" s="162"/>
      <c r="I292" s="162"/>
      <c r="J292" s="162"/>
      <c r="K292" s="144"/>
      <c r="L292" s="212"/>
      <c r="M292" s="223"/>
      <c r="N292" s="215"/>
      <c r="P292" s="232"/>
    </row>
    <row r="293" spans="1:21" s="148" customFormat="1">
      <c r="A293" s="141">
        <v>511101131</v>
      </c>
      <c r="B293" s="161" t="s">
        <v>453</v>
      </c>
      <c r="C293" s="162">
        <v>1</v>
      </c>
      <c r="D293" s="146">
        <v>4255.8860581952003</v>
      </c>
      <c r="E293" s="162">
        <v>1</v>
      </c>
      <c r="F293" s="216">
        <f>+G293/7</f>
        <v>632.30307150328701</v>
      </c>
      <c r="G293" s="146">
        <f>+D293*1.04</f>
        <v>4426.1215005230088</v>
      </c>
      <c r="H293" s="216">
        <f>(G293/D293-1)*100</f>
        <v>4.0000000000000036</v>
      </c>
      <c r="I293" s="216">
        <f>G293-D293</f>
        <v>170.23544232780841</v>
      </c>
      <c r="J293" s="216">
        <f>I293*100/D293</f>
        <v>4.0000000000000098</v>
      </c>
      <c r="K293" s="166">
        <f>D293*0.08</f>
        <v>340.47088465561603</v>
      </c>
      <c r="L293" s="146">
        <f>G293*0.08</f>
        <v>354.08972004184074</v>
      </c>
      <c r="M293" s="214">
        <f>G293*0.3/7*20</f>
        <v>3793.8184290197214</v>
      </c>
      <c r="N293" s="215"/>
      <c r="O293" s="225"/>
      <c r="P293" s="232"/>
      <c r="U293" s="128"/>
    </row>
    <row r="294" spans="1:21" s="148" customFormat="1">
      <c r="A294" s="141">
        <v>511101131</v>
      </c>
      <c r="B294" s="144" t="s">
        <v>492</v>
      </c>
      <c r="C294" s="162">
        <v>1</v>
      </c>
      <c r="D294" s="146">
        <v>2553.7946157359997</v>
      </c>
      <c r="E294" s="162">
        <v>1</v>
      </c>
      <c r="F294" s="216">
        <f>+G294/7</f>
        <v>379.42091433791995</v>
      </c>
      <c r="G294" s="146">
        <f>+D294*1.04</f>
        <v>2655.9464003654398</v>
      </c>
      <c r="H294" s="216">
        <f>(G294/D294-1)*100</f>
        <v>4.0000000000000036</v>
      </c>
      <c r="I294" s="216">
        <f>G294-D294</f>
        <v>102.15178462944004</v>
      </c>
      <c r="J294" s="216">
        <f>I294*100/D294</f>
        <v>4.0000000000000018</v>
      </c>
      <c r="K294" s="166">
        <f>D294*0.08</f>
        <v>204.30356925887997</v>
      </c>
      <c r="L294" s="146">
        <f>G294*0.08</f>
        <v>212.47571202923518</v>
      </c>
      <c r="M294" s="214">
        <f>G294*0.3/7*20</f>
        <v>2276.5254860275199</v>
      </c>
      <c r="N294" s="215"/>
      <c r="O294" s="225"/>
      <c r="P294" s="232"/>
      <c r="U294" s="128"/>
    </row>
    <row r="295" spans="1:21" s="148" customFormat="1">
      <c r="A295" s="141">
        <v>511101131</v>
      </c>
      <c r="B295" s="144" t="s">
        <v>493</v>
      </c>
      <c r="C295" s="162">
        <v>1</v>
      </c>
      <c r="D295" s="146">
        <v>1725.5389329360003</v>
      </c>
      <c r="E295" s="162">
        <v>1</v>
      </c>
      <c r="F295" s="216">
        <f>+G295/7</f>
        <v>256.36578432192005</v>
      </c>
      <c r="G295" s="146">
        <f>+D295*1.04</f>
        <v>1794.5604902534403</v>
      </c>
      <c r="H295" s="216">
        <f>(G295/D295-1)*100</f>
        <v>4.0000000000000036</v>
      </c>
      <c r="I295" s="216">
        <f>G295-D295</f>
        <v>69.021557317440056</v>
      </c>
      <c r="J295" s="216">
        <f>I295*100/D295</f>
        <v>4.0000000000000027</v>
      </c>
      <c r="K295" s="166">
        <f>D295*0.08</f>
        <v>138.04311463488003</v>
      </c>
      <c r="L295" s="146">
        <f>G295*0.08</f>
        <v>143.56483922027522</v>
      </c>
      <c r="M295" s="214">
        <f>G295*0.3/7*20</f>
        <v>1538.1947059315203</v>
      </c>
      <c r="N295" s="215"/>
      <c r="O295" s="225"/>
      <c r="P295" s="232"/>
      <c r="U295" s="128"/>
    </row>
    <row r="296" spans="1:21" s="148" customFormat="1">
      <c r="A296" s="141">
        <v>511101131</v>
      </c>
      <c r="B296" s="144" t="s">
        <v>456</v>
      </c>
      <c r="C296" s="162">
        <v>1</v>
      </c>
      <c r="D296" s="146">
        <v>1314.7917269759998</v>
      </c>
      <c r="E296" s="162">
        <v>1</v>
      </c>
      <c r="F296" s="216">
        <f>+G296/7</f>
        <v>195.34048515071999</v>
      </c>
      <c r="G296" s="146">
        <f>+D296*1.04</f>
        <v>1367.3833960550398</v>
      </c>
      <c r="H296" s="216">
        <f>(G296/D296-1)*100</f>
        <v>4.0000000000000036</v>
      </c>
      <c r="I296" s="216">
        <f>G296-D296</f>
        <v>52.591669079040003</v>
      </c>
      <c r="J296" s="216">
        <f>I296*100/D296</f>
        <v>4.0000000000000009</v>
      </c>
      <c r="K296" s="166">
        <f>D296*0.08</f>
        <v>105.18333815807999</v>
      </c>
      <c r="L296" s="146">
        <f>G296*0.08</f>
        <v>109.39067168440319</v>
      </c>
      <c r="M296" s="214">
        <f>G296*0.3/7*20</f>
        <v>1172.0429109043198</v>
      </c>
      <c r="N296" s="215"/>
      <c r="O296" s="225"/>
      <c r="P296" s="232"/>
      <c r="U296" s="128"/>
    </row>
    <row r="297" spans="1:21" s="148" customFormat="1">
      <c r="A297" s="141"/>
      <c r="B297" s="143"/>
      <c r="C297" s="142"/>
      <c r="D297" s="227"/>
      <c r="E297" s="142"/>
      <c r="F297" s="142"/>
      <c r="G297" s="227"/>
      <c r="H297" s="162"/>
      <c r="I297" s="162"/>
      <c r="J297" s="162"/>
      <c r="K297" s="227"/>
      <c r="L297" s="227"/>
      <c r="M297" s="229"/>
      <c r="N297" s="230"/>
      <c r="P297" s="232"/>
    </row>
    <row r="298" spans="1:21" s="148" customFormat="1">
      <c r="A298" s="144"/>
      <c r="B298" s="144" t="s">
        <v>397</v>
      </c>
      <c r="C298" s="142">
        <f>SUM(C293:C297)</f>
        <v>4</v>
      </c>
      <c r="D298" s="144"/>
      <c r="E298" s="142">
        <f>SUM(E293:E297)</f>
        <v>4</v>
      </c>
      <c r="F298" s="142"/>
      <c r="G298" s="146"/>
      <c r="H298" s="162"/>
      <c r="I298" s="162"/>
      <c r="J298" s="162"/>
      <c r="K298" s="144"/>
      <c r="L298" s="144"/>
      <c r="M298" s="214"/>
      <c r="N298" s="215"/>
      <c r="P298" s="232"/>
    </row>
    <row r="299" spans="1:21" s="148" customFormat="1">
      <c r="A299" s="150"/>
      <c r="B299" s="150"/>
      <c r="C299" s="150"/>
      <c r="D299" s="150"/>
      <c r="E299" s="150"/>
      <c r="F299" s="150"/>
      <c r="G299" s="150"/>
      <c r="H299" s="220"/>
      <c r="I299" s="220"/>
      <c r="J299" s="220"/>
      <c r="K299" s="150"/>
      <c r="L299" s="150"/>
      <c r="M299" s="221"/>
      <c r="N299" s="215"/>
      <c r="P299" s="232"/>
    </row>
    <row r="300" spans="1:21" s="148" customFormat="1" ht="20.25">
      <c r="A300" s="1026" t="s">
        <v>382</v>
      </c>
      <c r="B300" s="1027"/>
      <c r="C300" s="1027"/>
      <c r="D300" s="1027"/>
      <c r="E300" s="1027"/>
      <c r="F300" s="1027"/>
      <c r="G300" s="1027"/>
      <c r="H300" s="1027"/>
      <c r="I300" s="1027"/>
      <c r="J300" s="1027"/>
      <c r="K300" s="1027"/>
      <c r="L300" s="1027"/>
      <c r="M300" s="1028"/>
      <c r="N300" s="163"/>
      <c r="P300" s="232"/>
    </row>
    <row r="301" spans="1:21" s="148" customFormat="1" ht="18">
      <c r="A301" s="1020" t="s">
        <v>383</v>
      </c>
      <c r="B301" s="1021"/>
      <c r="C301" s="1021"/>
      <c r="D301" s="1021"/>
      <c r="E301" s="1021"/>
      <c r="F301" s="1021"/>
      <c r="G301" s="1021"/>
      <c r="H301" s="1021"/>
      <c r="I301" s="1021"/>
      <c r="J301" s="1021"/>
      <c r="K301" s="1021"/>
      <c r="L301" s="1021"/>
      <c r="M301" s="1022"/>
      <c r="N301" s="164"/>
      <c r="P301" s="232"/>
    </row>
    <row r="302" spans="1:21" s="148" customFormat="1" ht="18">
      <c r="A302" s="1020" t="s">
        <v>384</v>
      </c>
      <c r="B302" s="1021"/>
      <c r="C302" s="1021"/>
      <c r="D302" s="1021"/>
      <c r="E302" s="1021"/>
      <c r="F302" s="1021"/>
      <c r="G302" s="1021"/>
      <c r="H302" s="1021"/>
      <c r="I302" s="1021"/>
      <c r="J302" s="1021"/>
      <c r="K302" s="1021"/>
      <c r="L302" s="1021"/>
      <c r="M302" s="1022"/>
      <c r="N302" s="164"/>
      <c r="P302" s="232"/>
    </row>
    <row r="303" spans="1:21" s="148" customFormat="1">
      <c r="A303" s="171"/>
      <c r="B303" s="172" t="s">
        <v>1713</v>
      </c>
      <c r="D303" s="581"/>
      <c r="E303" s="581"/>
      <c r="F303" s="581"/>
      <c r="H303" s="200"/>
      <c r="I303" s="200"/>
      <c r="J303" s="200"/>
      <c r="K303" s="581"/>
      <c r="L303" s="581"/>
      <c r="M303" s="201"/>
      <c r="N303" s="202"/>
      <c r="P303" s="232"/>
    </row>
    <row r="304" spans="1:21" s="148" customFormat="1">
      <c r="A304" s="133" t="s">
        <v>494</v>
      </c>
      <c r="B304" s="172" t="s">
        <v>1713</v>
      </c>
      <c r="D304" s="581"/>
      <c r="E304" s="581"/>
      <c r="F304" s="581"/>
      <c r="H304" s="200"/>
      <c r="I304" s="200"/>
      <c r="J304" s="200"/>
      <c r="K304" s="581"/>
      <c r="L304" s="581"/>
      <c r="M304" s="201"/>
      <c r="N304" s="202"/>
      <c r="P304" s="232"/>
    </row>
    <row r="305" spans="1:21" s="148" customFormat="1">
      <c r="A305" s="1029" t="s">
        <v>621</v>
      </c>
      <c r="B305" s="1030"/>
      <c r="C305" s="1030"/>
      <c r="D305" s="1030"/>
      <c r="E305" s="1031"/>
      <c r="F305" s="581"/>
      <c r="H305" s="200"/>
      <c r="I305" s="200"/>
      <c r="J305" s="200"/>
      <c r="K305" s="200"/>
      <c r="L305" s="200"/>
      <c r="M305" s="204"/>
      <c r="N305" s="205"/>
      <c r="P305" s="232"/>
    </row>
    <row r="306" spans="1:21" s="148" customFormat="1">
      <c r="A306" s="582" t="s">
        <v>622</v>
      </c>
      <c r="B306" s="582" t="s">
        <v>388</v>
      </c>
      <c r="C306" s="1032">
        <v>2014</v>
      </c>
      <c r="D306" s="1032"/>
      <c r="E306" s="1032">
        <v>2015</v>
      </c>
      <c r="F306" s="1032"/>
      <c r="G306" s="1032"/>
      <c r="H306" s="207"/>
      <c r="I306" s="582" t="s">
        <v>623</v>
      </c>
      <c r="J306" s="208" t="s">
        <v>624</v>
      </c>
      <c r="K306" s="582">
        <v>2014</v>
      </c>
      <c r="L306" s="582">
        <v>2015</v>
      </c>
      <c r="M306" s="209" t="s">
        <v>625</v>
      </c>
      <c r="N306" s="202"/>
      <c r="P306" s="232"/>
    </row>
    <row r="307" spans="1:21" s="148" customFormat="1">
      <c r="A307" s="165"/>
      <c r="B307" s="210"/>
      <c r="C307" s="211" t="s">
        <v>387</v>
      </c>
      <c r="D307" s="140" t="s">
        <v>626</v>
      </c>
      <c r="E307" s="211" t="s">
        <v>387</v>
      </c>
      <c r="F307" s="140" t="s">
        <v>627</v>
      </c>
      <c r="G307" s="140" t="s">
        <v>626</v>
      </c>
      <c r="H307" s="582" t="s">
        <v>628</v>
      </c>
      <c r="I307" s="582" t="s">
        <v>629</v>
      </c>
      <c r="J307" s="208" t="s">
        <v>630</v>
      </c>
      <c r="K307" s="582" t="s">
        <v>393</v>
      </c>
      <c r="L307" s="582" t="s">
        <v>393</v>
      </c>
      <c r="M307" s="209" t="s">
        <v>631</v>
      </c>
      <c r="N307" s="202"/>
      <c r="P307" s="232"/>
    </row>
    <row r="308" spans="1:21" s="148" customFormat="1">
      <c r="A308" s="179"/>
      <c r="B308" s="144"/>
      <c r="C308" s="144"/>
      <c r="D308" s="144"/>
      <c r="E308" s="144"/>
      <c r="F308" s="212"/>
      <c r="G308" s="213"/>
      <c r="H308" s="162"/>
      <c r="I308" s="162"/>
      <c r="J308" s="162"/>
      <c r="K308" s="144"/>
      <c r="L308" s="222"/>
      <c r="M308" s="223"/>
      <c r="N308" s="215"/>
      <c r="P308" s="232"/>
    </row>
    <row r="309" spans="1:21" s="148" customFormat="1">
      <c r="A309" s="141">
        <v>511101131</v>
      </c>
      <c r="B309" s="161" t="s">
        <v>453</v>
      </c>
      <c r="C309" s="142">
        <v>1</v>
      </c>
      <c r="D309" s="146">
        <v>5822.5917020544002</v>
      </c>
      <c r="E309" s="142">
        <v>1</v>
      </c>
      <c r="F309" s="216">
        <f t="shared" ref="F309:F315" si="35">+G309/7</f>
        <v>865.07076716236804</v>
      </c>
      <c r="G309" s="146">
        <f t="shared" ref="G309:G315" si="36">+D309*1.04</f>
        <v>6055.4953701365766</v>
      </c>
      <c r="H309" s="216">
        <f>(G309/D309-1)*100</f>
        <v>4.0000000000000036</v>
      </c>
      <c r="I309" s="216">
        <f>G309-D309</f>
        <v>232.90366808217641</v>
      </c>
      <c r="J309" s="216">
        <f>I309*100/D309</f>
        <v>4.0000000000000071</v>
      </c>
      <c r="K309" s="166">
        <f>D309*0.08</f>
        <v>465.80733616435202</v>
      </c>
      <c r="L309" s="189">
        <f>G309*0.08</f>
        <v>484.43962961092615</v>
      </c>
      <c r="M309" s="214">
        <f t="shared" ref="M309:M316" si="37">G309*0.3/7*20</f>
        <v>5190.4246029742089</v>
      </c>
      <c r="N309" s="215"/>
      <c r="O309" s="225"/>
      <c r="P309" s="232"/>
      <c r="U309" s="128"/>
    </row>
    <row r="310" spans="1:21" s="148" customFormat="1">
      <c r="A310" s="141">
        <v>511101131</v>
      </c>
      <c r="B310" s="161" t="s">
        <v>495</v>
      </c>
      <c r="C310" s="142">
        <v>1</v>
      </c>
      <c r="D310" s="146">
        <v>2392.3129295520007</v>
      </c>
      <c r="E310" s="142">
        <v>1</v>
      </c>
      <c r="F310" s="216">
        <f t="shared" si="35"/>
        <v>355.42934953344013</v>
      </c>
      <c r="G310" s="146">
        <f t="shared" si="36"/>
        <v>2488.005446734081</v>
      </c>
      <c r="H310" s="216">
        <f t="shared" ref="H310:H315" si="38">(G310/D310-1)*100</f>
        <v>4.0000000000000036</v>
      </c>
      <c r="I310" s="216">
        <f t="shared" ref="I310:I315" si="39">G310-D310</f>
        <v>95.692517182080337</v>
      </c>
      <c r="J310" s="216">
        <f t="shared" ref="J310:J316" si="40">I310*100/D310</f>
        <v>4.0000000000000133</v>
      </c>
      <c r="K310" s="166">
        <f t="shared" ref="K310:K315" si="41">D310*0.08</f>
        <v>191.38503436416005</v>
      </c>
      <c r="L310" s="189">
        <f t="shared" ref="L310:L316" si="42">G310*0.08</f>
        <v>199.0404357387265</v>
      </c>
      <c r="M310" s="214">
        <f t="shared" si="37"/>
        <v>2132.5760972006406</v>
      </c>
      <c r="N310" s="215"/>
      <c r="O310" s="225"/>
      <c r="P310" s="232"/>
      <c r="U310" s="128"/>
    </row>
    <row r="311" spans="1:21" s="148" customFormat="1">
      <c r="A311" s="141">
        <v>511101131</v>
      </c>
      <c r="B311" s="161" t="s">
        <v>496</v>
      </c>
      <c r="C311" s="142">
        <v>1</v>
      </c>
      <c r="D311" s="146">
        <v>2283.5662082821223</v>
      </c>
      <c r="E311" s="142">
        <v>1</v>
      </c>
      <c r="F311" s="216">
        <f t="shared" si="35"/>
        <v>339.27269380191535</v>
      </c>
      <c r="G311" s="146">
        <f t="shared" si="36"/>
        <v>2374.9088566134074</v>
      </c>
      <c r="H311" s="216">
        <f t="shared" si="38"/>
        <v>4.0000000000000036</v>
      </c>
      <c r="I311" s="216">
        <f t="shared" si="39"/>
        <v>91.342648331285091</v>
      </c>
      <c r="J311" s="216">
        <f t="shared" si="40"/>
        <v>4.0000000000000089</v>
      </c>
      <c r="K311" s="166">
        <f t="shared" si="41"/>
        <v>182.68529666256978</v>
      </c>
      <c r="L311" s="189">
        <f t="shared" si="42"/>
        <v>189.99270852907259</v>
      </c>
      <c r="M311" s="214">
        <f t="shared" si="37"/>
        <v>2035.6361628114919</v>
      </c>
      <c r="N311" s="215"/>
      <c r="O311" s="225"/>
      <c r="P311" s="232"/>
      <c r="U311" s="128"/>
    </row>
    <row r="312" spans="1:21" s="148" customFormat="1">
      <c r="A312" s="141">
        <v>511101131</v>
      </c>
      <c r="B312" s="161" t="s">
        <v>642</v>
      </c>
      <c r="C312" s="142">
        <v>1</v>
      </c>
      <c r="D312" s="146">
        <v>2283.5691562320003</v>
      </c>
      <c r="E312" s="142">
        <v>1</v>
      </c>
      <c r="F312" s="216">
        <f t="shared" si="35"/>
        <v>339.27313178304001</v>
      </c>
      <c r="G312" s="146">
        <f t="shared" si="36"/>
        <v>2374.9119224812803</v>
      </c>
      <c r="H312" s="216">
        <f t="shared" si="38"/>
        <v>4.0000000000000036</v>
      </c>
      <c r="I312" s="216">
        <f t="shared" si="39"/>
        <v>91.342766249279975</v>
      </c>
      <c r="J312" s="216">
        <f t="shared" si="40"/>
        <v>3.9999999999999982</v>
      </c>
      <c r="K312" s="166">
        <f t="shared" si="41"/>
        <v>182.68553249856004</v>
      </c>
      <c r="L312" s="189">
        <f t="shared" si="42"/>
        <v>189.99295379850241</v>
      </c>
      <c r="M312" s="214">
        <f t="shared" si="37"/>
        <v>2035.6387906982402</v>
      </c>
      <c r="N312" s="215"/>
      <c r="O312" s="225"/>
      <c r="P312" s="232"/>
      <c r="U312" s="128"/>
    </row>
    <row r="313" spans="1:21" s="148" customFormat="1">
      <c r="A313" s="141">
        <v>511101131</v>
      </c>
      <c r="B313" s="161" t="s">
        <v>498</v>
      </c>
      <c r="C313" s="142">
        <v>3</v>
      </c>
      <c r="D313" s="146">
        <v>1586.807671176</v>
      </c>
      <c r="E313" s="142">
        <v>3</v>
      </c>
      <c r="F313" s="216">
        <f t="shared" si="35"/>
        <v>235.75428257472001</v>
      </c>
      <c r="G313" s="146">
        <f t="shared" si="36"/>
        <v>1650.27997802304</v>
      </c>
      <c r="H313" s="216">
        <f t="shared" si="38"/>
        <v>4.0000000000000036</v>
      </c>
      <c r="I313" s="216">
        <f t="shared" si="39"/>
        <v>63.472306847040045</v>
      </c>
      <c r="J313" s="216">
        <f t="shared" si="40"/>
        <v>4.0000000000000027</v>
      </c>
      <c r="K313" s="166">
        <f t="shared" si="41"/>
        <v>126.94461369408</v>
      </c>
      <c r="L313" s="189">
        <f t="shared" si="42"/>
        <v>132.02239824184321</v>
      </c>
      <c r="M313" s="214">
        <f t="shared" si="37"/>
        <v>1414.5256954483198</v>
      </c>
      <c r="N313" s="215"/>
      <c r="O313" s="225"/>
      <c r="P313" s="232"/>
      <c r="U313" s="128"/>
    </row>
    <row r="314" spans="1:21" s="148" customFormat="1">
      <c r="A314" s="141">
        <v>511101131</v>
      </c>
      <c r="B314" s="161" t="s">
        <v>414</v>
      </c>
      <c r="C314" s="142">
        <v>1</v>
      </c>
      <c r="D314" s="146">
        <v>1490.0831002512</v>
      </c>
      <c r="E314" s="142">
        <v>1</v>
      </c>
      <c r="F314" s="216">
        <f t="shared" si="35"/>
        <v>221.38377489446401</v>
      </c>
      <c r="G314" s="146">
        <f t="shared" si="36"/>
        <v>1549.686424261248</v>
      </c>
      <c r="H314" s="216">
        <f>(G314/D314-1)*100</f>
        <v>4.0000000000000036</v>
      </c>
      <c r="I314" s="216">
        <f t="shared" si="39"/>
        <v>59.603324010048027</v>
      </c>
      <c r="J314" s="216">
        <f t="shared" si="40"/>
        <v>4.0000000000000018</v>
      </c>
      <c r="K314" s="166">
        <f t="shared" si="41"/>
        <v>119.206648020096</v>
      </c>
      <c r="L314" s="189">
        <f t="shared" si="42"/>
        <v>123.97491394089984</v>
      </c>
      <c r="M314" s="214">
        <f t="shared" si="37"/>
        <v>1328.302649366784</v>
      </c>
      <c r="N314" s="215"/>
      <c r="O314" s="225"/>
      <c r="P314" s="232"/>
      <c r="U314" s="128"/>
    </row>
    <row r="315" spans="1:21" s="148" customFormat="1">
      <c r="A315" s="141">
        <v>511101131</v>
      </c>
      <c r="B315" s="161" t="s">
        <v>499</v>
      </c>
      <c r="C315" s="142">
        <v>2</v>
      </c>
      <c r="D315" s="146">
        <v>1081.315026792</v>
      </c>
      <c r="E315" s="142">
        <v>2</v>
      </c>
      <c r="F315" s="216">
        <f t="shared" si="35"/>
        <v>160.65251826624004</v>
      </c>
      <c r="G315" s="146">
        <f t="shared" si="36"/>
        <v>1124.5676278636802</v>
      </c>
      <c r="H315" s="216">
        <f t="shared" si="38"/>
        <v>4.0000000000000036</v>
      </c>
      <c r="I315" s="216">
        <f t="shared" si="39"/>
        <v>43.252601071680147</v>
      </c>
      <c r="J315" s="216">
        <f t="shared" si="40"/>
        <v>4.0000000000000133</v>
      </c>
      <c r="K315" s="166">
        <f t="shared" si="41"/>
        <v>86.505202143360009</v>
      </c>
      <c r="L315" s="189">
        <f t="shared" si="42"/>
        <v>89.965410229094417</v>
      </c>
      <c r="M315" s="214">
        <f t="shared" si="37"/>
        <v>963.91510959744005</v>
      </c>
      <c r="N315" s="215"/>
      <c r="O315" s="225"/>
      <c r="P315" s="232"/>
      <c r="U315" s="128"/>
    </row>
    <row r="316" spans="1:21" s="148" customFormat="1">
      <c r="A316" s="141">
        <v>511101131</v>
      </c>
      <c r="B316" s="161" t="s">
        <v>500</v>
      </c>
      <c r="C316" s="162">
        <v>1</v>
      </c>
      <c r="D316" s="166">
        <v>1746.7515520000002</v>
      </c>
      <c r="E316" s="162">
        <v>0</v>
      </c>
      <c r="F316" s="216">
        <v>0</v>
      </c>
      <c r="G316" s="146">
        <v>0</v>
      </c>
      <c r="H316" s="216">
        <v>0</v>
      </c>
      <c r="I316" s="216">
        <v>0</v>
      </c>
      <c r="J316" s="216">
        <f t="shared" si="40"/>
        <v>0</v>
      </c>
      <c r="K316" s="166">
        <v>0</v>
      </c>
      <c r="L316" s="189">
        <f t="shared" si="42"/>
        <v>0</v>
      </c>
      <c r="M316" s="214">
        <f t="shared" si="37"/>
        <v>0</v>
      </c>
      <c r="N316" s="215"/>
      <c r="O316" s="225"/>
      <c r="P316" s="232"/>
      <c r="U316" s="128"/>
    </row>
    <row r="317" spans="1:21" s="148" customFormat="1">
      <c r="A317" s="141"/>
      <c r="B317" s="144"/>
      <c r="C317" s="162"/>
      <c r="D317" s="146"/>
      <c r="E317" s="146"/>
      <c r="F317" s="216"/>
      <c r="G317" s="146"/>
      <c r="H317" s="162"/>
      <c r="I317" s="216"/>
      <c r="J317" s="216"/>
      <c r="K317" s="144"/>
      <c r="L317" s="189"/>
      <c r="M317" s="214"/>
      <c r="N317" s="215"/>
      <c r="P317" s="232"/>
    </row>
    <row r="318" spans="1:21" s="148" customFormat="1">
      <c r="A318" s="144"/>
      <c r="B318" s="144" t="s">
        <v>397</v>
      </c>
      <c r="C318" s="142">
        <f>SUM(C309:C317)</f>
        <v>11</v>
      </c>
      <c r="D318" s="144"/>
      <c r="E318" s="142">
        <f>SUM(E309:E316)</f>
        <v>10</v>
      </c>
      <c r="F318" s="142"/>
      <c r="G318" s="146"/>
      <c r="H318" s="162"/>
      <c r="I318" s="162"/>
      <c r="J318" s="162"/>
      <c r="K318" s="144"/>
      <c r="L318" s="179"/>
      <c r="M318" s="214"/>
      <c r="N318" s="215"/>
      <c r="P318" s="232"/>
    </row>
    <row r="319" spans="1:21" s="148" customFormat="1">
      <c r="A319" s="150"/>
      <c r="B319" s="150"/>
      <c r="C319" s="150"/>
      <c r="D319" s="150"/>
      <c r="E319" s="150"/>
      <c r="F319" s="150"/>
      <c r="G319" s="150"/>
      <c r="H319" s="220"/>
      <c r="I319" s="220"/>
      <c r="J319" s="220"/>
      <c r="K319" s="150"/>
      <c r="L319" s="188"/>
      <c r="M319" s="221"/>
      <c r="N319" s="215"/>
      <c r="P319" s="232"/>
    </row>
    <row r="320" spans="1:21" s="148" customFormat="1" ht="20.25">
      <c r="A320" s="1026" t="s">
        <v>382</v>
      </c>
      <c r="B320" s="1027"/>
      <c r="C320" s="1027"/>
      <c r="D320" s="1027"/>
      <c r="E320" s="1027"/>
      <c r="F320" s="1027"/>
      <c r="G320" s="1027"/>
      <c r="H320" s="1027"/>
      <c r="I320" s="1027"/>
      <c r="J320" s="1027"/>
      <c r="K320" s="1027"/>
      <c r="L320" s="1027"/>
      <c r="M320" s="1028"/>
      <c r="N320" s="163"/>
      <c r="P320" s="232"/>
    </row>
    <row r="321" spans="1:21" s="148" customFormat="1" ht="18">
      <c r="A321" s="1020" t="s">
        <v>383</v>
      </c>
      <c r="B321" s="1021"/>
      <c r="C321" s="1021"/>
      <c r="D321" s="1021"/>
      <c r="E321" s="1021"/>
      <c r="F321" s="1021"/>
      <c r="G321" s="1021"/>
      <c r="H321" s="1021"/>
      <c r="I321" s="1021"/>
      <c r="J321" s="1021"/>
      <c r="K321" s="1021"/>
      <c r="L321" s="1021"/>
      <c r="M321" s="1022"/>
      <c r="N321" s="164"/>
      <c r="P321" s="232"/>
    </row>
    <row r="322" spans="1:21" s="148" customFormat="1" ht="18">
      <c r="A322" s="1020" t="s">
        <v>384</v>
      </c>
      <c r="B322" s="1021"/>
      <c r="C322" s="1021"/>
      <c r="D322" s="1021"/>
      <c r="E322" s="1021"/>
      <c r="F322" s="1021"/>
      <c r="G322" s="1021"/>
      <c r="H322" s="1021"/>
      <c r="I322" s="1021"/>
      <c r="J322" s="1021"/>
      <c r="K322" s="1021"/>
      <c r="L322" s="1021"/>
      <c r="M322" s="1022"/>
      <c r="N322" s="164"/>
      <c r="P322" s="232"/>
    </row>
    <row r="323" spans="1:21" s="148" customFormat="1">
      <c r="A323" s="131"/>
      <c r="B323" s="132" t="s">
        <v>1692</v>
      </c>
      <c r="D323" s="581"/>
      <c r="E323" s="581"/>
      <c r="F323" s="581"/>
      <c r="H323" s="200"/>
      <c r="I323" s="200"/>
      <c r="J323" s="200"/>
      <c r="K323" s="581"/>
      <c r="L323" s="581"/>
      <c r="M323" s="201"/>
      <c r="N323" s="202"/>
      <c r="P323" s="232"/>
    </row>
    <row r="324" spans="1:21" s="148" customFormat="1">
      <c r="A324" s="133" t="s">
        <v>502</v>
      </c>
      <c r="B324" s="132" t="s">
        <v>1709</v>
      </c>
      <c r="D324" s="581"/>
      <c r="E324" s="581"/>
      <c r="F324" s="581"/>
      <c r="H324" s="200"/>
      <c r="I324" s="200"/>
      <c r="J324" s="200"/>
      <c r="K324" s="581"/>
      <c r="L324" s="581"/>
      <c r="M324" s="201"/>
      <c r="N324" s="202"/>
      <c r="P324" s="232"/>
    </row>
    <row r="325" spans="1:21" s="148" customFormat="1">
      <c r="A325" s="1029" t="s">
        <v>621</v>
      </c>
      <c r="B325" s="1030"/>
      <c r="C325" s="1030"/>
      <c r="D325" s="1030"/>
      <c r="E325" s="1031"/>
      <c r="F325" s="581"/>
      <c r="H325" s="200"/>
      <c r="I325" s="200"/>
      <c r="J325" s="200"/>
      <c r="K325" s="200"/>
      <c r="L325" s="200"/>
      <c r="M325" s="204"/>
      <c r="N325" s="205"/>
      <c r="P325" s="232"/>
    </row>
    <row r="326" spans="1:21" s="148" customFormat="1">
      <c r="A326" s="582" t="s">
        <v>622</v>
      </c>
      <c r="B326" s="582" t="s">
        <v>388</v>
      </c>
      <c r="C326" s="1032">
        <v>2014</v>
      </c>
      <c r="D326" s="1032"/>
      <c r="E326" s="1032">
        <v>2015</v>
      </c>
      <c r="F326" s="1032"/>
      <c r="G326" s="1032"/>
      <c r="H326" s="207"/>
      <c r="I326" s="582" t="s">
        <v>623</v>
      </c>
      <c r="J326" s="208" t="s">
        <v>624</v>
      </c>
      <c r="K326" s="582">
        <v>2014</v>
      </c>
      <c r="L326" s="582">
        <v>2015</v>
      </c>
      <c r="M326" s="209" t="s">
        <v>625</v>
      </c>
      <c r="N326" s="202"/>
      <c r="P326" s="232"/>
    </row>
    <row r="327" spans="1:21" s="148" customFormat="1">
      <c r="A327" s="165"/>
      <c r="B327" s="210"/>
      <c r="C327" s="211" t="s">
        <v>387</v>
      </c>
      <c r="D327" s="140" t="s">
        <v>626</v>
      </c>
      <c r="E327" s="211" t="s">
        <v>387</v>
      </c>
      <c r="F327" s="140" t="s">
        <v>627</v>
      </c>
      <c r="G327" s="140" t="s">
        <v>626</v>
      </c>
      <c r="H327" s="582" t="s">
        <v>628</v>
      </c>
      <c r="I327" s="582" t="s">
        <v>629</v>
      </c>
      <c r="J327" s="208" t="s">
        <v>630</v>
      </c>
      <c r="K327" s="582" t="s">
        <v>393</v>
      </c>
      <c r="L327" s="582" t="s">
        <v>393</v>
      </c>
      <c r="M327" s="209" t="s">
        <v>631</v>
      </c>
      <c r="N327" s="202"/>
      <c r="P327" s="232"/>
    </row>
    <row r="328" spans="1:21" s="148" customFormat="1">
      <c r="A328" s="179"/>
      <c r="B328" s="144"/>
      <c r="C328" s="144"/>
      <c r="D328" s="144"/>
      <c r="E328" s="144"/>
      <c r="F328" s="212"/>
      <c r="G328" s="213"/>
      <c r="H328" s="162"/>
      <c r="I328" s="162"/>
      <c r="J328" s="162"/>
      <c r="K328" s="144"/>
      <c r="L328" s="222"/>
      <c r="M328" s="223"/>
      <c r="N328" s="215"/>
      <c r="P328" s="232"/>
    </row>
    <row r="329" spans="1:21">
      <c r="A329" s="141">
        <v>511101131</v>
      </c>
      <c r="B329" s="161" t="s">
        <v>453</v>
      </c>
      <c r="C329" s="162">
        <v>1</v>
      </c>
      <c r="D329" s="146">
        <v>6385.3013120000005</v>
      </c>
      <c r="E329" s="162">
        <v>1</v>
      </c>
      <c r="F329" s="216">
        <f t="shared" ref="F329:F342" si="43">+G329/7</f>
        <v>948.67333778285717</v>
      </c>
      <c r="G329" s="146">
        <f t="shared" ref="G329:G342" si="44">+D329*1.04</f>
        <v>6640.7133644800006</v>
      </c>
      <c r="H329" s="216">
        <f>(G329/D329-1)*100</f>
        <v>4.0000000000000036</v>
      </c>
      <c r="I329" s="216">
        <f t="shared" ref="I329:I342" si="45">G329-D329</f>
        <v>255.41205248000006</v>
      </c>
      <c r="J329" s="216">
        <f>I329*100/D329</f>
        <v>4.0000000000000009</v>
      </c>
      <c r="K329" s="166">
        <f>D329*0.08</f>
        <v>510.82410496000006</v>
      </c>
      <c r="L329" s="189">
        <f>G329*0.08</f>
        <v>531.2570691584001</v>
      </c>
      <c r="M329" s="214">
        <f t="shared" ref="M329:M343" si="46">G329*0.3/7*20</f>
        <v>5692.0400266971428</v>
      </c>
      <c r="N329" s="215"/>
      <c r="O329" s="225"/>
      <c r="P329" s="232"/>
      <c r="Q329" s="148"/>
      <c r="R329" s="148"/>
    </row>
    <row r="330" spans="1:21">
      <c r="A330" s="141">
        <v>511101131</v>
      </c>
      <c r="B330" s="161" t="s">
        <v>454</v>
      </c>
      <c r="C330" s="162">
        <v>1</v>
      </c>
      <c r="D330" s="146">
        <v>3264.6798080000003</v>
      </c>
      <c r="E330" s="162">
        <v>1</v>
      </c>
      <c r="F330" s="216">
        <f t="shared" si="43"/>
        <v>485.0381429028572</v>
      </c>
      <c r="G330" s="146">
        <f t="shared" si="44"/>
        <v>3395.2670003200005</v>
      </c>
      <c r="H330" s="216">
        <f t="shared" ref="H330:H342" si="47">(G330/D330-1)*100</f>
        <v>4.0000000000000036</v>
      </c>
      <c r="I330" s="216">
        <f t="shared" si="45"/>
        <v>130.58719232000021</v>
      </c>
      <c r="J330" s="216">
        <f t="shared" ref="J330:J342" si="48">I330*100/D330</f>
        <v>4.0000000000000062</v>
      </c>
      <c r="K330" s="166">
        <f t="shared" ref="K330:K342" si="49">D330*0.08</f>
        <v>261.17438464000003</v>
      </c>
      <c r="L330" s="189">
        <f t="shared" ref="L330:L343" si="50">G330*0.08</f>
        <v>271.62136002560004</v>
      </c>
      <c r="M330" s="214">
        <f t="shared" si="46"/>
        <v>2910.2288574171434</v>
      </c>
      <c r="N330" s="215"/>
      <c r="O330" s="225"/>
      <c r="P330" s="232"/>
      <c r="Q330" s="148"/>
      <c r="R330" s="148"/>
    </row>
    <row r="331" spans="1:21" s="148" customFormat="1">
      <c r="A331" s="141">
        <v>511101131</v>
      </c>
      <c r="B331" s="161" t="s">
        <v>503</v>
      </c>
      <c r="C331" s="162">
        <v>1</v>
      </c>
      <c r="D331" s="146">
        <v>2679.4909440000006</v>
      </c>
      <c r="E331" s="162">
        <v>1</v>
      </c>
      <c r="F331" s="216">
        <f t="shared" si="43"/>
        <v>398.09579739428585</v>
      </c>
      <c r="G331" s="146">
        <f t="shared" si="44"/>
        <v>2786.6705817600009</v>
      </c>
      <c r="H331" s="216">
        <f t="shared" si="47"/>
        <v>4.0000000000000036</v>
      </c>
      <c r="I331" s="216">
        <f t="shared" si="45"/>
        <v>107.17963776000033</v>
      </c>
      <c r="J331" s="216">
        <f t="shared" si="48"/>
        <v>4.0000000000000115</v>
      </c>
      <c r="K331" s="166">
        <f t="shared" si="49"/>
        <v>214.35927552000004</v>
      </c>
      <c r="L331" s="189">
        <f t="shared" si="50"/>
        <v>222.93364654080008</v>
      </c>
      <c r="M331" s="214">
        <f t="shared" si="46"/>
        <v>2388.574784365715</v>
      </c>
      <c r="N331" s="215"/>
      <c r="O331" s="225"/>
      <c r="P331" s="232"/>
      <c r="U331" s="128"/>
    </row>
    <row r="332" spans="1:21" s="148" customFormat="1">
      <c r="A332" s="141">
        <v>511101131</v>
      </c>
      <c r="B332" s="161" t="s">
        <v>504</v>
      </c>
      <c r="C332" s="162">
        <v>1</v>
      </c>
      <c r="D332" s="146">
        <v>2553.8240000000001</v>
      </c>
      <c r="E332" s="162">
        <v>1</v>
      </c>
      <c r="F332" s="216">
        <f t="shared" si="43"/>
        <v>379.42527999999999</v>
      </c>
      <c r="G332" s="146">
        <f t="shared" si="44"/>
        <v>2655.97696</v>
      </c>
      <c r="H332" s="216">
        <f t="shared" si="47"/>
        <v>4.0000000000000036</v>
      </c>
      <c r="I332" s="216">
        <f t="shared" si="45"/>
        <v>102.15295999999989</v>
      </c>
      <c r="J332" s="216">
        <f t="shared" si="48"/>
        <v>3.9999999999999956</v>
      </c>
      <c r="K332" s="166">
        <f t="shared" si="49"/>
        <v>204.30592000000001</v>
      </c>
      <c r="L332" s="189">
        <f t="shared" si="50"/>
        <v>212.47815679999999</v>
      </c>
      <c r="M332" s="214">
        <f t="shared" si="46"/>
        <v>2276.55168</v>
      </c>
      <c r="N332" s="215"/>
      <c r="O332" s="225"/>
      <c r="P332" s="232"/>
      <c r="U332" s="128"/>
    </row>
    <row r="333" spans="1:21" s="148" customFormat="1">
      <c r="A333" s="141">
        <v>511101131</v>
      </c>
      <c r="B333" s="161" t="s">
        <v>505</v>
      </c>
      <c r="C333" s="162">
        <v>3</v>
      </c>
      <c r="D333" s="146">
        <v>2283.5604480000002</v>
      </c>
      <c r="E333" s="162">
        <v>3</v>
      </c>
      <c r="F333" s="216">
        <f t="shared" si="43"/>
        <v>339.27183798857146</v>
      </c>
      <c r="G333" s="146">
        <f t="shared" si="44"/>
        <v>2374.9028659200003</v>
      </c>
      <c r="H333" s="216">
        <f t="shared" si="47"/>
        <v>4.0000000000000036</v>
      </c>
      <c r="I333" s="216">
        <f t="shared" si="45"/>
        <v>91.342417920000116</v>
      </c>
      <c r="J333" s="216">
        <f t="shared" si="48"/>
        <v>4.0000000000000044</v>
      </c>
      <c r="K333" s="166">
        <f t="shared" si="49"/>
        <v>182.68483584000001</v>
      </c>
      <c r="L333" s="189">
        <f t="shared" si="50"/>
        <v>189.99222927360003</v>
      </c>
      <c r="M333" s="214">
        <f t="shared" si="46"/>
        <v>2035.6310279314289</v>
      </c>
      <c r="N333" s="215"/>
      <c r="O333" s="225"/>
      <c r="P333" s="232"/>
      <c r="U333" s="128"/>
    </row>
    <row r="334" spans="1:21" s="148" customFormat="1">
      <c r="A334" s="141">
        <v>511101131</v>
      </c>
      <c r="B334" s="161" t="s">
        <v>643</v>
      </c>
      <c r="C334" s="162">
        <v>1</v>
      </c>
      <c r="D334" s="146">
        <v>2283.5604480000002</v>
      </c>
      <c r="E334" s="162">
        <v>1</v>
      </c>
      <c r="F334" s="216">
        <f t="shared" si="43"/>
        <v>339.27183798857146</v>
      </c>
      <c r="G334" s="146">
        <f t="shared" si="44"/>
        <v>2374.9028659200003</v>
      </c>
      <c r="H334" s="216">
        <f t="shared" si="47"/>
        <v>4.0000000000000036</v>
      </c>
      <c r="I334" s="216">
        <f t="shared" si="45"/>
        <v>91.342417920000116</v>
      </c>
      <c r="J334" s="216">
        <f t="shared" si="48"/>
        <v>4.0000000000000044</v>
      </c>
      <c r="K334" s="166">
        <f t="shared" si="49"/>
        <v>182.68483584000001</v>
      </c>
      <c r="L334" s="189">
        <f t="shared" si="50"/>
        <v>189.99222927360003</v>
      </c>
      <c r="M334" s="214">
        <f t="shared" si="46"/>
        <v>2035.6310279314289</v>
      </c>
      <c r="N334" s="215"/>
      <c r="O334" s="225"/>
      <c r="P334" s="232"/>
      <c r="U334" s="128"/>
    </row>
    <row r="335" spans="1:21" s="148" customFormat="1">
      <c r="A335" s="141">
        <v>511101131</v>
      </c>
      <c r="B335" s="161" t="s">
        <v>507</v>
      </c>
      <c r="C335" s="162">
        <v>2</v>
      </c>
      <c r="D335" s="146">
        <v>2283.5604480000002</v>
      </c>
      <c r="E335" s="162">
        <v>1</v>
      </c>
      <c r="F335" s="216">
        <f t="shared" si="43"/>
        <v>339.27183798857146</v>
      </c>
      <c r="G335" s="146">
        <f t="shared" si="44"/>
        <v>2374.9028659200003</v>
      </c>
      <c r="H335" s="216">
        <f>(G335/D335-1)*100</f>
        <v>4.0000000000000036</v>
      </c>
      <c r="I335" s="216">
        <f t="shared" si="45"/>
        <v>91.342417920000116</v>
      </c>
      <c r="J335" s="216">
        <f t="shared" si="48"/>
        <v>4.0000000000000044</v>
      </c>
      <c r="K335" s="166">
        <f t="shared" si="49"/>
        <v>182.68483584000001</v>
      </c>
      <c r="L335" s="189">
        <f t="shared" si="50"/>
        <v>189.99222927360003</v>
      </c>
      <c r="M335" s="214">
        <f t="shared" si="46"/>
        <v>2035.6310279314289</v>
      </c>
      <c r="N335" s="215"/>
      <c r="O335" s="225"/>
      <c r="P335" s="232"/>
      <c r="U335" s="128"/>
    </row>
    <row r="336" spans="1:21" s="148" customFormat="1">
      <c r="A336" s="141">
        <v>511101131</v>
      </c>
      <c r="B336" s="161" t="s">
        <v>508</v>
      </c>
      <c r="C336" s="162">
        <v>2</v>
      </c>
      <c r="D336" s="146">
        <v>1807.0183040000002</v>
      </c>
      <c r="E336" s="162">
        <v>2</v>
      </c>
      <c r="F336" s="216">
        <f t="shared" si="43"/>
        <v>268.47129088000003</v>
      </c>
      <c r="G336" s="146">
        <f t="shared" si="44"/>
        <v>1879.2990361600002</v>
      </c>
      <c r="H336" s="216">
        <f t="shared" si="47"/>
        <v>4.0000000000000036</v>
      </c>
      <c r="I336" s="216">
        <f t="shared" si="45"/>
        <v>72.280732160000071</v>
      </c>
      <c r="J336" s="216">
        <f t="shared" si="48"/>
        <v>4.0000000000000036</v>
      </c>
      <c r="K336" s="166">
        <f t="shared" si="49"/>
        <v>144.56146432000003</v>
      </c>
      <c r="L336" s="189">
        <f t="shared" si="50"/>
        <v>150.34392289280001</v>
      </c>
      <c r="M336" s="214">
        <f t="shared" si="46"/>
        <v>1610.8277452800003</v>
      </c>
      <c r="N336" s="215"/>
      <c r="O336" s="225"/>
      <c r="P336" s="232"/>
      <c r="U336" s="128"/>
    </row>
    <row r="337" spans="1:21" s="148" customFormat="1">
      <c r="A337" s="141">
        <v>511101131</v>
      </c>
      <c r="B337" s="161" t="s">
        <v>509</v>
      </c>
      <c r="C337" s="162">
        <v>1</v>
      </c>
      <c r="D337" s="146">
        <v>1772.7315840000001</v>
      </c>
      <c r="E337" s="162">
        <v>1</v>
      </c>
      <c r="F337" s="216">
        <f t="shared" si="43"/>
        <v>263.37726390857148</v>
      </c>
      <c r="G337" s="146">
        <f t="shared" si="44"/>
        <v>1843.6408473600002</v>
      </c>
      <c r="H337" s="216">
        <f>(G337/D337-1)*100</f>
        <v>4.0000000000000036</v>
      </c>
      <c r="I337" s="216">
        <f t="shared" si="45"/>
        <v>70.909263360000068</v>
      </c>
      <c r="J337" s="216">
        <f t="shared" si="48"/>
        <v>4.0000000000000036</v>
      </c>
      <c r="K337" s="166">
        <f t="shared" si="49"/>
        <v>141.81852672000002</v>
      </c>
      <c r="L337" s="189">
        <f t="shared" si="50"/>
        <v>147.49126778880003</v>
      </c>
      <c r="M337" s="214">
        <f t="shared" si="46"/>
        <v>1580.2635834514285</v>
      </c>
      <c r="N337" s="215"/>
      <c r="O337" s="225"/>
      <c r="P337" s="232"/>
      <c r="U337" s="128"/>
    </row>
    <row r="338" spans="1:21" s="148" customFormat="1">
      <c r="A338" s="141">
        <v>511101131</v>
      </c>
      <c r="B338" s="161" t="s">
        <v>436</v>
      </c>
      <c r="C338" s="162">
        <v>1</v>
      </c>
      <c r="D338" s="146">
        <v>1314.782144</v>
      </c>
      <c r="E338" s="162">
        <v>1</v>
      </c>
      <c r="F338" s="216">
        <f t="shared" si="43"/>
        <v>195.33906139428572</v>
      </c>
      <c r="G338" s="146">
        <f t="shared" si="44"/>
        <v>1367.3734297600001</v>
      </c>
      <c r="H338" s="216">
        <f>(G338/D338-1)*100</f>
        <v>4.0000000000000036</v>
      </c>
      <c r="I338" s="216">
        <f t="shared" si="45"/>
        <v>52.591285760000119</v>
      </c>
      <c r="J338" s="216">
        <f t="shared" si="48"/>
        <v>4.0000000000000089</v>
      </c>
      <c r="K338" s="166">
        <f t="shared" si="49"/>
        <v>105.18257152000001</v>
      </c>
      <c r="L338" s="189">
        <f t="shared" si="50"/>
        <v>109.38987438080001</v>
      </c>
      <c r="M338" s="214">
        <f t="shared" si="46"/>
        <v>1172.0343683657145</v>
      </c>
      <c r="N338" s="215"/>
      <c r="O338" s="225"/>
      <c r="P338" s="232"/>
      <c r="U338" s="128"/>
    </row>
    <row r="339" spans="1:21" s="148" customFormat="1">
      <c r="A339" s="141">
        <v>511101131</v>
      </c>
      <c r="B339" s="161" t="s">
        <v>510</v>
      </c>
      <c r="C339" s="162">
        <v>4</v>
      </c>
      <c r="D339" s="146">
        <v>1311.4110915360002</v>
      </c>
      <c r="E339" s="162">
        <v>4</v>
      </c>
      <c r="F339" s="216">
        <f t="shared" si="43"/>
        <v>194.83821931392004</v>
      </c>
      <c r="G339" s="146">
        <f t="shared" si="44"/>
        <v>1363.8675351974402</v>
      </c>
      <c r="H339" s="216">
        <f t="shared" si="47"/>
        <v>4.0000000000000036</v>
      </c>
      <c r="I339" s="216">
        <f t="shared" si="45"/>
        <v>52.456443661440062</v>
      </c>
      <c r="J339" s="216">
        <f t="shared" si="48"/>
        <v>4.0000000000000044</v>
      </c>
      <c r="K339" s="166">
        <f t="shared" si="49"/>
        <v>104.91288732288001</v>
      </c>
      <c r="L339" s="189">
        <f t="shared" si="50"/>
        <v>109.10940281579522</v>
      </c>
      <c r="M339" s="214">
        <f t="shared" si="46"/>
        <v>1169.0293158835202</v>
      </c>
      <c r="N339" s="215"/>
      <c r="O339" s="225"/>
      <c r="P339" s="232"/>
      <c r="U339" s="128"/>
    </row>
    <row r="340" spans="1:21" s="148" customFormat="1">
      <c r="A340" s="141">
        <v>511101131</v>
      </c>
      <c r="B340" s="161" t="s">
        <v>511</v>
      </c>
      <c r="C340" s="162">
        <v>1</v>
      </c>
      <c r="D340" s="146">
        <v>1110.7491199999999</v>
      </c>
      <c r="E340" s="162">
        <v>1</v>
      </c>
      <c r="F340" s="216">
        <f t="shared" si="43"/>
        <v>165.02558354285716</v>
      </c>
      <c r="G340" s="146">
        <f t="shared" si="44"/>
        <v>1155.1790848000001</v>
      </c>
      <c r="H340" s="216">
        <f t="shared" si="47"/>
        <v>4.0000000000000036</v>
      </c>
      <c r="I340" s="216">
        <f t="shared" si="45"/>
        <v>44.429964800000107</v>
      </c>
      <c r="J340" s="216">
        <f t="shared" si="48"/>
        <v>4.0000000000000098</v>
      </c>
      <c r="K340" s="166">
        <f t="shared" si="49"/>
        <v>88.859929600000001</v>
      </c>
      <c r="L340" s="189">
        <f t="shared" si="50"/>
        <v>92.414326784000011</v>
      </c>
      <c r="M340" s="214">
        <f t="shared" si="46"/>
        <v>990.15350125714281</v>
      </c>
      <c r="N340" s="215"/>
      <c r="O340" s="225"/>
      <c r="P340" s="232"/>
      <c r="U340" s="128"/>
    </row>
    <row r="341" spans="1:21" s="148" customFormat="1">
      <c r="A341" s="141">
        <v>511101131</v>
      </c>
      <c r="B341" s="161" t="s">
        <v>512</v>
      </c>
      <c r="C341" s="142">
        <v>3</v>
      </c>
      <c r="D341" s="146">
        <v>1038.6313741440001</v>
      </c>
      <c r="E341" s="142">
        <v>3</v>
      </c>
      <c r="F341" s="216">
        <f t="shared" si="43"/>
        <v>154.31094701568003</v>
      </c>
      <c r="G341" s="146">
        <f t="shared" si="44"/>
        <v>1080.1766291097601</v>
      </c>
      <c r="H341" s="216">
        <f t="shared" si="47"/>
        <v>4.0000000000000036</v>
      </c>
      <c r="I341" s="216">
        <f t="shared" si="45"/>
        <v>41.545254965760023</v>
      </c>
      <c r="J341" s="216">
        <f t="shared" si="48"/>
        <v>4.0000000000000018</v>
      </c>
      <c r="K341" s="166">
        <f t="shared" si="49"/>
        <v>83.090509931520018</v>
      </c>
      <c r="L341" s="189">
        <f t="shared" si="50"/>
        <v>86.414130328780814</v>
      </c>
      <c r="M341" s="214">
        <f t="shared" si="46"/>
        <v>925.86568209408017</v>
      </c>
      <c r="N341" s="215"/>
      <c r="O341" s="225"/>
      <c r="P341" s="232"/>
      <c r="U341" s="128"/>
    </row>
    <row r="342" spans="1:21" s="148" customFormat="1">
      <c r="A342" s="141">
        <v>511101131</v>
      </c>
      <c r="B342" s="161" t="s">
        <v>513</v>
      </c>
      <c r="C342" s="142">
        <v>3</v>
      </c>
      <c r="D342" s="146">
        <v>1038.6280320000001</v>
      </c>
      <c r="E342" s="142">
        <v>3</v>
      </c>
      <c r="F342" s="216">
        <f t="shared" si="43"/>
        <v>154.31045046857145</v>
      </c>
      <c r="G342" s="146">
        <f t="shared" si="44"/>
        <v>1080.1731532800002</v>
      </c>
      <c r="H342" s="216">
        <f t="shared" si="47"/>
        <v>4.0000000000000036</v>
      </c>
      <c r="I342" s="216">
        <f t="shared" si="45"/>
        <v>41.545121280000103</v>
      </c>
      <c r="J342" s="216">
        <f t="shared" si="48"/>
        <v>4.0000000000000098</v>
      </c>
      <c r="K342" s="166">
        <f t="shared" si="49"/>
        <v>83.090242560000007</v>
      </c>
      <c r="L342" s="189">
        <f t="shared" si="50"/>
        <v>86.413852262400013</v>
      </c>
      <c r="M342" s="214">
        <f t="shared" si="46"/>
        <v>925.86270281142879</v>
      </c>
      <c r="N342" s="215"/>
      <c r="O342" s="225"/>
      <c r="P342" s="232"/>
      <c r="U342" s="128"/>
    </row>
    <row r="343" spans="1:21" s="148" customFormat="1">
      <c r="A343" s="141">
        <v>511101131</v>
      </c>
      <c r="B343" s="161" t="s">
        <v>644</v>
      </c>
      <c r="C343" s="142">
        <v>0</v>
      </c>
      <c r="D343" s="146"/>
      <c r="E343" s="142">
        <v>1</v>
      </c>
      <c r="F343" s="216">
        <v>294.74</v>
      </c>
      <c r="G343" s="146">
        <f>+F343*7</f>
        <v>2063.1800000000003</v>
      </c>
      <c r="H343" s="216"/>
      <c r="I343" s="216"/>
      <c r="J343" s="216"/>
      <c r="K343" s="166"/>
      <c r="L343" s="189">
        <f t="shared" si="50"/>
        <v>165.05440000000002</v>
      </c>
      <c r="M343" s="214">
        <f t="shared" si="46"/>
        <v>1768.4400000000003</v>
      </c>
      <c r="N343" s="215"/>
      <c r="O343" s="225"/>
      <c r="P343" s="232"/>
      <c r="U343" s="128"/>
    </row>
    <row r="344" spans="1:21" s="148" customFormat="1">
      <c r="A344" s="141"/>
      <c r="B344" s="143"/>
      <c r="C344" s="142"/>
      <c r="D344" s="227"/>
      <c r="E344" s="142"/>
      <c r="F344" s="142"/>
      <c r="G344" s="227"/>
      <c r="H344" s="162"/>
      <c r="I344" s="162"/>
      <c r="J344" s="162"/>
      <c r="K344" s="227"/>
      <c r="L344" s="228"/>
      <c r="M344" s="229"/>
      <c r="N344" s="230"/>
      <c r="P344" s="232"/>
    </row>
    <row r="345" spans="1:21" s="148" customFormat="1">
      <c r="A345" s="144"/>
      <c r="B345" s="144" t="s">
        <v>397</v>
      </c>
      <c r="C345" s="142">
        <f>SUM(C329:C344)</f>
        <v>25</v>
      </c>
      <c r="D345" s="144"/>
      <c r="E345" s="142">
        <f>SUM(E329:E344)</f>
        <v>25</v>
      </c>
      <c r="F345" s="142"/>
      <c r="G345" s="146"/>
      <c r="H345" s="162"/>
      <c r="I345" s="162"/>
      <c r="J345" s="162"/>
      <c r="K345" s="144"/>
      <c r="L345" s="179"/>
      <c r="M345" s="214"/>
      <c r="N345" s="215"/>
      <c r="P345" s="232"/>
      <c r="R345" s="149"/>
    </row>
    <row r="346" spans="1:21" s="148" customFormat="1">
      <c r="A346" s="150"/>
      <c r="B346" s="150"/>
      <c r="C346" s="150"/>
      <c r="D346" s="150"/>
      <c r="E346" s="150"/>
      <c r="F346" s="150"/>
      <c r="G346" s="150"/>
      <c r="H346" s="220"/>
      <c r="I346" s="220"/>
      <c r="J346" s="220"/>
      <c r="K346" s="150"/>
      <c r="L346" s="188"/>
      <c r="M346" s="221"/>
      <c r="N346" s="215"/>
      <c r="P346" s="232"/>
    </row>
    <row r="347" spans="1:21" s="148" customFormat="1" ht="24" customHeight="1">
      <c r="A347" s="1026" t="s">
        <v>382</v>
      </c>
      <c r="B347" s="1027"/>
      <c r="C347" s="1027"/>
      <c r="D347" s="1027"/>
      <c r="E347" s="1027"/>
      <c r="F347" s="1027"/>
      <c r="G347" s="1027"/>
      <c r="H347" s="1027"/>
      <c r="I347" s="1027"/>
      <c r="J347" s="1027"/>
      <c r="K347" s="1027"/>
      <c r="L347" s="1027"/>
      <c r="M347" s="1028"/>
      <c r="N347" s="163"/>
      <c r="P347" s="232"/>
    </row>
    <row r="348" spans="1:21" s="148" customFormat="1" ht="18">
      <c r="A348" s="1020" t="s">
        <v>383</v>
      </c>
      <c r="B348" s="1021"/>
      <c r="C348" s="1021"/>
      <c r="D348" s="1021"/>
      <c r="E348" s="1021"/>
      <c r="F348" s="1021"/>
      <c r="G348" s="1021"/>
      <c r="H348" s="1021"/>
      <c r="I348" s="1021"/>
      <c r="J348" s="1021"/>
      <c r="K348" s="1021"/>
      <c r="L348" s="1021"/>
      <c r="M348" s="1022"/>
      <c r="N348" s="164"/>
      <c r="P348" s="232"/>
    </row>
    <row r="349" spans="1:21" s="148" customFormat="1" ht="18">
      <c r="A349" s="1020" t="s">
        <v>384</v>
      </c>
      <c r="B349" s="1021"/>
      <c r="C349" s="1021"/>
      <c r="D349" s="1021"/>
      <c r="E349" s="1021"/>
      <c r="F349" s="1021"/>
      <c r="G349" s="1021"/>
      <c r="H349" s="1021"/>
      <c r="I349" s="1021"/>
      <c r="J349" s="1021"/>
      <c r="K349" s="1021"/>
      <c r="L349" s="1021"/>
      <c r="M349" s="1022"/>
      <c r="N349" s="164"/>
      <c r="P349" s="232"/>
    </row>
    <row r="350" spans="1:21" s="148" customFormat="1">
      <c r="A350" s="131"/>
      <c r="B350" s="132" t="s">
        <v>515</v>
      </c>
      <c r="D350" s="581"/>
      <c r="E350" s="581"/>
      <c r="F350" s="581"/>
      <c r="H350" s="200"/>
      <c r="I350" s="200"/>
      <c r="J350" s="200"/>
      <c r="K350" s="581"/>
      <c r="L350" s="581"/>
      <c r="M350" s="201"/>
      <c r="N350" s="202"/>
      <c r="P350" s="232"/>
    </row>
    <row r="351" spans="1:21" s="148" customFormat="1">
      <c r="A351" s="133" t="s">
        <v>516</v>
      </c>
      <c r="B351" s="132" t="s">
        <v>517</v>
      </c>
      <c r="D351" s="581"/>
      <c r="E351" s="581"/>
      <c r="F351" s="581"/>
      <c r="H351" s="200"/>
      <c r="I351" s="200"/>
      <c r="J351" s="200"/>
      <c r="K351" s="581"/>
      <c r="L351" s="581"/>
      <c r="M351" s="201"/>
      <c r="N351" s="202"/>
      <c r="P351" s="232"/>
    </row>
    <row r="352" spans="1:21" s="148" customFormat="1">
      <c r="A352" s="1029" t="s">
        <v>621</v>
      </c>
      <c r="B352" s="1030"/>
      <c r="C352" s="1030"/>
      <c r="D352" s="1030"/>
      <c r="E352" s="1031"/>
      <c r="F352" s="581"/>
      <c r="H352" s="200"/>
      <c r="I352" s="200"/>
      <c r="J352" s="200"/>
      <c r="K352" s="200"/>
      <c r="L352" s="200"/>
      <c r="M352" s="204"/>
      <c r="N352" s="205"/>
      <c r="P352" s="232"/>
    </row>
    <row r="353" spans="1:21" s="148" customFormat="1">
      <c r="A353" s="582" t="s">
        <v>622</v>
      </c>
      <c r="B353" s="582" t="s">
        <v>388</v>
      </c>
      <c r="C353" s="1032">
        <v>2014</v>
      </c>
      <c r="D353" s="1032"/>
      <c r="E353" s="1032">
        <v>2015</v>
      </c>
      <c r="F353" s="1032"/>
      <c r="G353" s="1032"/>
      <c r="H353" s="207"/>
      <c r="I353" s="582" t="s">
        <v>623</v>
      </c>
      <c r="J353" s="208" t="s">
        <v>624</v>
      </c>
      <c r="K353" s="582">
        <v>2014</v>
      </c>
      <c r="L353" s="582">
        <v>2015</v>
      </c>
      <c r="M353" s="209" t="s">
        <v>625</v>
      </c>
      <c r="N353" s="202"/>
      <c r="P353" s="232"/>
    </row>
    <row r="354" spans="1:21" s="148" customFormat="1">
      <c r="A354" s="165"/>
      <c r="B354" s="210"/>
      <c r="C354" s="211" t="s">
        <v>387</v>
      </c>
      <c r="D354" s="140" t="s">
        <v>626</v>
      </c>
      <c r="E354" s="211" t="s">
        <v>387</v>
      </c>
      <c r="F354" s="140" t="s">
        <v>627</v>
      </c>
      <c r="G354" s="140" t="s">
        <v>626</v>
      </c>
      <c r="H354" s="582" t="s">
        <v>628</v>
      </c>
      <c r="I354" s="582" t="s">
        <v>629</v>
      </c>
      <c r="J354" s="208" t="s">
        <v>630</v>
      </c>
      <c r="K354" s="582" t="s">
        <v>393</v>
      </c>
      <c r="L354" s="582" t="s">
        <v>393</v>
      </c>
      <c r="M354" s="209" t="s">
        <v>631</v>
      </c>
      <c r="N354" s="202"/>
      <c r="P354" s="232"/>
    </row>
    <row r="355" spans="1:21" s="148" customFormat="1">
      <c r="A355" s="179"/>
      <c r="B355" s="144"/>
      <c r="C355" s="144"/>
      <c r="D355" s="144"/>
      <c r="E355" s="144"/>
      <c r="F355" s="212"/>
      <c r="G355" s="213"/>
      <c r="H355" s="162"/>
      <c r="I355" s="162"/>
      <c r="J355" s="162"/>
      <c r="K355" s="144"/>
      <c r="L355" s="222"/>
      <c r="M355" s="223"/>
      <c r="N355" s="215"/>
      <c r="P355" s="232"/>
    </row>
    <row r="356" spans="1:21" s="148" customFormat="1">
      <c r="A356" s="141">
        <v>511101131</v>
      </c>
      <c r="B356" s="161" t="s">
        <v>453</v>
      </c>
      <c r="C356" s="162">
        <v>1</v>
      </c>
      <c r="D356" s="146">
        <v>3538.3030755072004</v>
      </c>
      <c r="E356" s="162">
        <v>1</v>
      </c>
      <c r="F356" s="216">
        <f>+G356/7</f>
        <v>525.69074264678409</v>
      </c>
      <c r="G356" s="146">
        <f>+D356*1.04</f>
        <v>3679.8351985274885</v>
      </c>
      <c r="H356" s="216">
        <f>(G356/D356-1)*100</f>
        <v>4.0000000000000036</v>
      </c>
      <c r="I356" s="216">
        <f>G356-D356</f>
        <v>141.53212302028805</v>
      </c>
      <c r="J356" s="216">
        <f>I356*100/D356</f>
        <v>4.0000000000000009</v>
      </c>
      <c r="K356" s="166">
        <f>D356*0.08</f>
        <v>283.06424604057605</v>
      </c>
      <c r="L356" s="189">
        <f>G356*0.08</f>
        <v>294.38681588219907</v>
      </c>
      <c r="M356" s="214">
        <f>G356*0.3/7*20</f>
        <v>3154.1444558807048</v>
      </c>
      <c r="N356" s="215"/>
      <c r="O356" s="225"/>
      <c r="P356" s="232"/>
      <c r="U356" s="128"/>
    </row>
    <row r="357" spans="1:21" s="148" customFormat="1">
      <c r="A357" s="141">
        <v>511101131</v>
      </c>
      <c r="B357" s="144" t="s">
        <v>518</v>
      </c>
      <c r="C357" s="162">
        <v>1</v>
      </c>
      <c r="D357" s="146">
        <v>2504.1744000000003</v>
      </c>
      <c r="E357" s="162">
        <v>1</v>
      </c>
      <c r="F357" s="216">
        <f>+G357/7</f>
        <v>372.04876800000005</v>
      </c>
      <c r="G357" s="146">
        <f>+D357*1.04</f>
        <v>2604.3413760000003</v>
      </c>
      <c r="H357" s="216">
        <f>(G357/D357-1)*100</f>
        <v>4.0000000000000036</v>
      </c>
      <c r="I357" s="216">
        <f>G357-D357</f>
        <v>100.16697599999998</v>
      </c>
      <c r="J357" s="216">
        <f>I357*100/D357</f>
        <v>3.9999999999999987</v>
      </c>
      <c r="K357" s="166">
        <f>D357*0.08</f>
        <v>200.33395200000004</v>
      </c>
      <c r="L357" s="189">
        <f>G357*0.08</f>
        <v>208.34731008000003</v>
      </c>
      <c r="M357" s="214">
        <f>G357*0.3/7*20</f>
        <v>2232.2926080000002</v>
      </c>
      <c r="N357" s="215"/>
      <c r="O357" s="225"/>
      <c r="P357" s="232"/>
      <c r="U357" s="128"/>
    </row>
    <row r="358" spans="1:21" s="148" customFormat="1">
      <c r="A358" s="141">
        <v>511101131</v>
      </c>
      <c r="B358" s="144" t="s">
        <v>519</v>
      </c>
      <c r="C358" s="162">
        <v>1</v>
      </c>
      <c r="D358" s="146">
        <v>1474.89</v>
      </c>
      <c r="E358" s="162">
        <v>1</v>
      </c>
      <c r="F358" s="216">
        <f>+G358/7</f>
        <v>231.76842857142859</v>
      </c>
      <c r="G358" s="146">
        <f>+D358*1.1</f>
        <v>1622.3790000000001</v>
      </c>
      <c r="H358" s="216">
        <f>(G358/D358-1)*100</f>
        <v>10.000000000000009</v>
      </c>
      <c r="I358" s="216">
        <f>G358-D358</f>
        <v>147.48900000000003</v>
      </c>
      <c r="J358" s="216">
        <f>I358*100/D358</f>
        <v>10.000000000000002</v>
      </c>
      <c r="K358" s="166">
        <f>D358*0.08</f>
        <v>117.99120000000001</v>
      </c>
      <c r="L358" s="189">
        <f>G358*0.08</f>
        <v>129.79032000000001</v>
      </c>
      <c r="M358" s="214">
        <f>G358*0.3/7*20</f>
        <v>1390.6105714285716</v>
      </c>
      <c r="N358" s="215"/>
      <c r="O358" s="225"/>
      <c r="P358" s="232"/>
      <c r="U358" s="128"/>
    </row>
    <row r="359" spans="1:21" s="148" customFormat="1">
      <c r="A359" s="141"/>
      <c r="B359" s="143"/>
      <c r="C359" s="142"/>
      <c r="D359" s="227"/>
      <c r="E359" s="142"/>
      <c r="F359" s="142"/>
      <c r="G359" s="169"/>
      <c r="H359" s="162"/>
      <c r="I359" s="162"/>
      <c r="J359" s="162"/>
      <c r="K359" s="227"/>
      <c r="L359" s="228"/>
      <c r="M359" s="229"/>
      <c r="N359" s="230"/>
      <c r="P359" s="232"/>
    </row>
    <row r="360" spans="1:21" s="148" customFormat="1">
      <c r="A360" s="144"/>
      <c r="B360" s="144" t="s">
        <v>397</v>
      </c>
      <c r="C360" s="142">
        <f>SUM(C356:C359)</f>
        <v>3</v>
      </c>
      <c r="D360" s="144"/>
      <c r="E360" s="142">
        <f>SUM(E356:E359)</f>
        <v>3</v>
      </c>
      <c r="F360" s="142"/>
      <c r="G360" s="146"/>
      <c r="H360" s="162"/>
      <c r="I360" s="162"/>
      <c r="J360" s="162"/>
      <c r="K360" s="144"/>
      <c r="L360" s="179"/>
      <c r="M360" s="214"/>
      <c r="N360" s="215"/>
      <c r="P360" s="232"/>
    </row>
    <row r="361" spans="1:21" s="148" customFormat="1">
      <c r="A361" s="150"/>
      <c r="B361" s="150"/>
      <c r="C361" s="150"/>
      <c r="D361" s="150"/>
      <c r="E361" s="150"/>
      <c r="F361" s="150"/>
      <c r="G361" s="150"/>
      <c r="H361" s="220"/>
      <c r="I361" s="220"/>
      <c r="J361" s="220"/>
      <c r="K361" s="150"/>
      <c r="L361" s="188"/>
      <c r="M361" s="221"/>
      <c r="N361" s="215"/>
      <c r="P361" s="232"/>
    </row>
    <row r="362" spans="1:21" s="148" customFormat="1" ht="23.25" customHeight="1">
      <c r="A362" s="1026" t="s">
        <v>382</v>
      </c>
      <c r="B362" s="1027"/>
      <c r="C362" s="1027"/>
      <c r="D362" s="1027"/>
      <c r="E362" s="1027"/>
      <c r="F362" s="1027"/>
      <c r="G362" s="1027"/>
      <c r="H362" s="1027"/>
      <c r="I362" s="1027"/>
      <c r="J362" s="1027"/>
      <c r="K362" s="1027"/>
      <c r="L362" s="1027"/>
      <c r="M362" s="1028"/>
      <c r="N362" s="163"/>
      <c r="P362" s="232"/>
    </row>
    <row r="363" spans="1:21" s="148" customFormat="1" ht="18">
      <c r="A363" s="1020" t="s">
        <v>383</v>
      </c>
      <c r="B363" s="1021"/>
      <c r="C363" s="1021"/>
      <c r="D363" s="1021"/>
      <c r="E363" s="1021"/>
      <c r="F363" s="1021"/>
      <c r="G363" s="1021"/>
      <c r="H363" s="1021"/>
      <c r="I363" s="1021"/>
      <c r="J363" s="1021"/>
      <c r="K363" s="1021"/>
      <c r="L363" s="1021"/>
      <c r="M363" s="1022"/>
      <c r="N363" s="164"/>
      <c r="P363" s="232"/>
    </row>
    <row r="364" spans="1:21" s="148" customFormat="1" ht="18">
      <c r="A364" s="1020" t="s">
        <v>384</v>
      </c>
      <c r="B364" s="1021"/>
      <c r="C364" s="1021"/>
      <c r="D364" s="1021"/>
      <c r="E364" s="1021"/>
      <c r="F364" s="1021"/>
      <c r="G364" s="1021"/>
      <c r="H364" s="1021"/>
      <c r="I364" s="1021"/>
      <c r="J364" s="1021"/>
      <c r="K364" s="1021"/>
      <c r="L364" s="1021"/>
      <c r="M364" s="1022"/>
      <c r="N364" s="164"/>
      <c r="P364" s="232"/>
    </row>
    <row r="365" spans="1:21" s="148" customFormat="1">
      <c r="A365" s="131"/>
      <c r="B365" s="132" t="s">
        <v>520</v>
      </c>
      <c r="D365" s="581"/>
      <c r="E365" s="581"/>
      <c r="F365" s="581"/>
      <c r="H365" s="200"/>
      <c r="I365" s="200"/>
      <c r="J365" s="200"/>
      <c r="K365" s="581"/>
      <c r="L365" s="581"/>
      <c r="M365" s="201"/>
      <c r="N365" s="202"/>
      <c r="P365" s="232"/>
    </row>
    <row r="366" spans="1:21" s="148" customFormat="1">
      <c r="A366" s="133" t="s">
        <v>521</v>
      </c>
      <c r="B366" s="132" t="s">
        <v>282</v>
      </c>
      <c r="D366" s="581"/>
      <c r="E366" s="581"/>
      <c r="F366" s="581"/>
      <c r="H366" s="200"/>
      <c r="I366" s="200"/>
      <c r="J366" s="200"/>
      <c r="K366" s="581"/>
      <c r="L366" s="581"/>
      <c r="M366" s="201"/>
      <c r="N366" s="202"/>
      <c r="P366" s="232"/>
    </row>
    <row r="367" spans="1:21" s="148" customFormat="1">
      <c r="A367" s="1029" t="s">
        <v>621</v>
      </c>
      <c r="B367" s="1030"/>
      <c r="C367" s="1030"/>
      <c r="D367" s="1030"/>
      <c r="E367" s="1031"/>
      <c r="F367" s="581"/>
      <c r="H367" s="200"/>
      <c r="I367" s="200"/>
      <c r="J367" s="200"/>
      <c r="K367" s="200"/>
      <c r="L367" s="200"/>
      <c r="M367" s="204"/>
      <c r="N367" s="205"/>
      <c r="P367" s="232"/>
    </row>
    <row r="368" spans="1:21" s="148" customFormat="1">
      <c r="A368" s="582" t="s">
        <v>622</v>
      </c>
      <c r="B368" s="582" t="s">
        <v>388</v>
      </c>
      <c r="C368" s="1032">
        <v>2014</v>
      </c>
      <c r="D368" s="1032"/>
      <c r="E368" s="1032">
        <v>2015</v>
      </c>
      <c r="F368" s="1032"/>
      <c r="G368" s="1032"/>
      <c r="H368" s="207"/>
      <c r="I368" s="582" t="s">
        <v>623</v>
      </c>
      <c r="J368" s="208" t="s">
        <v>624</v>
      </c>
      <c r="K368" s="582">
        <v>2014</v>
      </c>
      <c r="L368" s="582">
        <v>2015</v>
      </c>
      <c r="M368" s="209" t="s">
        <v>625</v>
      </c>
      <c r="N368" s="202"/>
      <c r="P368" s="232"/>
    </row>
    <row r="369" spans="1:21" s="148" customFormat="1">
      <c r="A369" s="165"/>
      <c r="B369" s="210"/>
      <c r="C369" s="211" t="s">
        <v>387</v>
      </c>
      <c r="D369" s="140" t="s">
        <v>626</v>
      </c>
      <c r="E369" s="211" t="s">
        <v>387</v>
      </c>
      <c r="F369" s="140" t="s">
        <v>627</v>
      </c>
      <c r="G369" s="140" t="s">
        <v>626</v>
      </c>
      <c r="H369" s="582" t="s">
        <v>628</v>
      </c>
      <c r="I369" s="582" t="s">
        <v>629</v>
      </c>
      <c r="J369" s="208" t="s">
        <v>630</v>
      </c>
      <c r="K369" s="582" t="s">
        <v>393</v>
      </c>
      <c r="L369" s="582" t="s">
        <v>393</v>
      </c>
      <c r="M369" s="209" t="s">
        <v>631</v>
      </c>
      <c r="N369" s="202"/>
      <c r="P369" s="232"/>
    </row>
    <row r="370" spans="1:21" s="148" customFormat="1">
      <c r="A370" s="179"/>
      <c r="B370" s="144"/>
      <c r="C370" s="144"/>
      <c r="D370" s="144"/>
      <c r="E370" s="144"/>
      <c r="F370" s="212"/>
      <c r="G370" s="213"/>
      <c r="H370" s="162"/>
      <c r="I370" s="162"/>
      <c r="J370" s="162"/>
      <c r="K370" s="144"/>
      <c r="L370" s="222"/>
      <c r="M370" s="223"/>
      <c r="N370" s="215"/>
      <c r="P370" s="232"/>
    </row>
    <row r="371" spans="1:21" s="148" customFormat="1">
      <c r="A371" s="141">
        <v>511101131</v>
      </c>
      <c r="B371" s="161" t="s">
        <v>453</v>
      </c>
      <c r="C371" s="162">
        <v>1</v>
      </c>
      <c r="D371" s="146">
        <v>4255.8860581952003</v>
      </c>
      <c r="E371" s="162">
        <v>1</v>
      </c>
      <c r="F371" s="216">
        <f>+G371/7</f>
        <v>632.30307150328701</v>
      </c>
      <c r="G371" s="146">
        <f>+D371*1.04</f>
        <v>4426.1215005230088</v>
      </c>
      <c r="H371" s="216">
        <f>(G371/D371-1)*100</f>
        <v>4.0000000000000036</v>
      </c>
      <c r="I371" s="216">
        <f>G371-D371</f>
        <v>170.23544232780841</v>
      </c>
      <c r="J371" s="216">
        <f t="shared" ref="J371:J374" si="51">I371*100/D371</f>
        <v>4.0000000000000098</v>
      </c>
      <c r="K371" s="166">
        <f>D371*0.08</f>
        <v>340.47088465561603</v>
      </c>
      <c r="L371" s="189">
        <f t="shared" ref="L371:L374" si="52">G371*0.08</f>
        <v>354.08972004184074</v>
      </c>
      <c r="M371" s="214">
        <f t="shared" ref="M371:M374" si="53">G371*0.3/7*20</f>
        <v>3793.8184290197214</v>
      </c>
      <c r="N371" s="215"/>
      <c r="O371" s="234"/>
      <c r="P371" s="232"/>
      <c r="U371" s="128"/>
    </row>
    <row r="372" spans="1:21" s="148" customFormat="1">
      <c r="A372" s="141">
        <v>511101131</v>
      </c>
      <c r="B372" s="161" t="s">
        <v>522</v>
      </c>
      <c r="C372" s="162">
        <v>1</v>
      </c>
      <c r="D372" s="146">
        <v>2007.8822400000004</v>
      </c>
      <c r="E372" s="162">
        <v>1</v>
      </c>
      <c r="F372" s="216">
        <f>+G372/7</f>
        <v>298.31393280000009</v>
      </c>
      <c r="G372" s="146">
        <f>+D372*1.04</f>
        <v>2088.1975296000005</v>
      </c>
      <c r="H372" s="216">
        <f>(G372/D372-1)*100</f>
        <v>4.0000000000000036</v>
      </c>
      <c r="I372" s="216">
        <f>G372-D372</f>
        <v>80.315289600000142</v>
      </c>
      <c r="J372" s="216">
        <f t="shared" si="51"/>
        <v>4.0000000000000062</v>
      </c>
      <c r="K372" s="166">
        <f t="shared" ref="K372:K374" si="54">D372*0.08</f>
        <v>160.63057920000003</v>
      </c>
      <c r="L372" s="189">
        <f t="shared" si="52"/>
        <v>167.05580236800003</v>
      </c>
      <c r="M372" s="214">
        <f t="shared" si="53"/>
        <v>1789.8835968000003</v>
      </c>
      <c r="N372" s="215"/>
      <c r="O372" s="234"/>
      <c r="P372" s="232"/>
      <c r="U372" s="128"/>
    </row>
    <row r="373" spans="1:21" s="148" customFormat="1">
      <c r="A373" s="141">
        <v>511101131</v>
      </c>
      <c r="B373" s="161" t="s">
        <v>645</v>
      </c>
      <c r="C373" s="162">
        <v>1</v>
      </c>
      <c r="D373" s="146">
        <v>1878.1308000000001</v>
      </c>
      <c r="E373" s="162">
        <v>1</v>
      </c>
      <c r="F373" s="216">
        <f>+G373/7</f>
        <v>279.03657600000003</v>
      </c>
      <c r="G373" s="146">
        <f>+D373*1.04</f>
        <v>1953.2560320000002</v>
      </c>
      <c r="H373" s="216">
        <f>(G373/D373-1)*100</f>
        <v>4.0000000000000036</v>
      </c>
      <c r="I373" s="216">
        <f>G373-D373</f>
        <v>75.125232000000096</v>
      </c>
      <c r="J373" s="216">
        <f t="shared" si="51"/>
        <v>4.0000000000000044</v>
      </c>
      <c r="K373" s="166">
        <f t="shared" si="54"/>
        <v>150.25046400000002</v>
      </c>
      <c r="L373" s="189">
        <f t="shared" si="52"/>
        <v>156.26048256000001</v>
      </c>
      <c r="M373" s="214">
        <f t="shared" si="53"/>
        <v>1674.2194560000003</v>
      </c>
      <c r="N373" s="215"/>
      <c r="O373" s="234"/>
      <c r="P373" s="232"/>
      <c r="U373" s="128"/>
    </row>
    <row r="374" spans="1:21" s="148" customFormat="1">
      <c r="A374" s="141">
        <v>511101131</v>
      </c>
      <c r="B374" s="143" t="s">
        <v>524</v>
      </c>
      <c r="C374" s="162">
        <v>1</v>
      </c>
      <c r="D374" s="146">
        <v>1972.0064000000002</v>
      </c>
      <c r="E374" s="162">
        <v>1</v>
      </c>
      <c r="F374" s="216">
        <f>+G374/7</f>
        <v>292.98380800000001</v>
      </c>
      <c r="G374" s="146">
        <f>+D374*1.04</f>
        <v>2050.8866560000001</v>
      </c>
      <c r="H374" s="216">
        <f>(G374/D374-1)*100</f>
        <v>4.0000000000000036</v>
      </c>
      <c r="I374" s="216">
        <f>G374-D374</f>
        <v>78.880255999999918</v>
      </c>
      <c r="J374" s="216">
        <f t="shared" si="51"/>
        <v>3.9999999999999956</v>
      </c>
      <c r="K374" s="166">
        <f t="shared" si="54"/>
        <v>157.76051200000003</v>
      </c>
      <c r="L374" s="189">
        <f t="shared" si="52"/>
        <v>164.07093248000001</v>
      </c>
      <c r="M374" s="214">
        <f t="shared" si="53"/>
        <v>1757.9028480000002</v>
      </c>
      <c r="N374" s="215"/>
      <c r="O374" s="234"/>
      <c r="P374" s="232"/>
      <c r="U374" s="128"/>
    </row>
    <row r="375" spans="1:21" s="148" customFormat="1">
      <c r="A375" s="141"/>
      <c r="B375" s="144"/>
      <c r="C375" s="142"/>
      <c r="D375" s="146"/>
      <c r="E375" s="162"/>
      <c r="F375" s="216"/>
      <c r="G375" s="146"/>
      <c r="H375" s="216"/>
      <c r="I375" s="216"/>
      <c r="J375" s="216"/>
      <c r="K375" s="166"/>
      <c r="L375" s="189"/>
      <c r="M375" s="214"/>
      <c r="N375" s="215"/>
      <c r="O375" s="225"/>
      <c r="P375" s="232"/>
      <c r="U375" s="128"/>
    </row>
    <row r="376" spans="1:21" s="148" customFormat="1">
      <c r="A376" s="141"/>
      <c r="B376" s="144"/>
      <c r="C376" s="142"/>
      <c r="D376" s="146"/>
      <c r="E376" s="162"/>
      <c r="F376" s="216"/>
      <c r="G376" s="146"/>
      <c r="H376" s="216"/>
      <c r="I376" s="216"/>
      <c r="J376" s="216"/>
      <c r="K376" s="166"/>
      <c r="L376" s="189"/>
      <c r="M376" s="214"/>
      <c r="N376" s="215"/>
      <c r="O376" s="225"/>
      <c r="P376" s="232"/>
      <c r="U376" s="128"/>
    </row>
    <row r="377" spans="1:21" s="148" customFormat="1">
      <c r="A377" s="141"/>
      <c r="B377" s="143"/>
      <c r="C377" s="142"/>
      <c r="D377" s="146"/>
      <c r="E377" s="162"/>
      <c r="F377" s="216"/>
      <c r="G377" s="146"/>
      <c r="H377" s="216"/>
      <c r="I377" s="216"/>
      <c r="J377" s="216"/>
      <c r="K377" s="166"/>
      <c r="L377" s="189"/>
      <c r="M377" s="214"/>
      <c r="N377" s="215"/>
      <c r="O377" s="225"/>
      <c r="P377" s="232"/>
      <c r="U377" s="128"/>
    </row>
    <row r="378" spans="1:21" s="148" customFormat="1">
      <c r="A378" s="141"/>
      <c r="B378" s="143"/>
      <c r="C378" s="142"/>
      <c r="D378" s="227"/>
      <c r="E378" s="142"/>
      <c r="F378" s="142"/>
      <c r="G378" s="227"/>
      <c r="H378" s="162"/>
      <c r="I378" s="162"/>
      <c r="J378" s="162"/>
      <c r="K378" s="227"/>
      <c r="L378" s="228"/>
      <c r="M378" s="229"/>
      <c r="N378" s="230"/>
      <c r="P378" s="232"/>
    </row>
    <row r="379" spans="1:21" s="148" customFormat="1">
      <c r="A379" s="144"/>
      <c r="B379" s="144" t="s">
        <v>397</v>
      </c>
      <c r="C379" s="142">
        <f>SUM(C371:C378)</f>
        <v>4</v>
      </c>
      <c r="D379" s="144"/>
      <c r="E379" s="142">
        <f>SUM(E371:E378)</f>
        <v>4</v>
      </c>
      <c r="F379" s="142"/>
      <c r="G379" s="146"/>
      <c r="H379" s="162"/>
      <c r="I379" s="162"/>
      <c r="J379" s="162"/>
      <c r="K379" s="146">
        <f>SUM(K371:K378)</f>
        <v>809.11243985561623</v>
      </c>
      <c r="L379" s="189">
        <f>SUM(L371:L378)</f>
        <v>841.47693744984076</v>
      </c>
      <c r="M379" s="214">
        <f>SUM(M371:M378)</f>
        <v>9015.8243298197212</v>
      </c>
      <c r="N379" s="215"/>
      <c r="P379" s="232"/>
    </row>
    <row r="380" spans="1:21" s="148" customFormat="1">
      <c r="A380" s="150"/>
      <c r="B380" s="150"/>
      <c r="C380" s="150"/>
      <c r="D380" s="150"/>
      <c r="E380" s="150"/>
      <c r="F380" s="150"/>
      <c r="G380" s="150"/>
      <c r="H380" s="220"/>
      <c r="I380" s="220"/>
      <c r="J380" s="220"/>
      <c r="K380" s="150"/>
      <c r="L380" s="188"/>
      <c r="M380" s="221"/>
      <c r="N380" s="215"/>
      <c r="P380" s="232"/>
    </row>
    <row r="381" spans="1:21" s="148" customFormat="1" ht="20.25">
      <c r="A381" s="1026" t="s">
        <v>382</v>
      </c>
      <c r="B381" s="1027"/>
      <c r="C381" s="1027"/>
      <c r="D381" s="1027"/>
      <c r="E381" s="1027"/>
      <c r="F381" s="1027"/>
      <c r="G381" s="1027"/>
      <c r="H381" s="1027"/>
      <c r="I381" s="1027"/>
      <c r="J381" s="1027"/>
      <c r="K381" s="1027"/>
      <c r="L381" s="1027"/>
      <c r="M381" s="1028"/>
      <c r="N381" s="163"/>
      <c r="P381" s="232"/>
    </row>
    <row r="382" spans="1:21" s="148" customFormat="1" ht="18">
      <c r="A382" s="1020" t="s">
        <v>383</v>
      </c>
      <c r="B382" s="1021"/>
      <c r="C382" s="1021"/>
      <c r="D382" s="1021"/>
      <c r="E382" s="1021"/>
      <c r="F382" s="1021"/>
      <c r="G382" s="1021"/>
      <c r="H382" s="1021"/>
      <c r="I382" s="1021"/>
      <c r="J382" s="1021"/>
      <c r="K382" s="1021"/>
      <c r="L382" s="1021"/>
      <c r="M382" s="1022"/>
      <c r="N382" s="164"/>
      <c r="P382" s="232"/>
    </row>
    <row r="383" spans="1:21" s="148" customFormat="1" ht="18">
      <c r="A383" s="1020" t="s">
        <v>384</v>
      </c>
      <c r="B383" s="1021"/>
      <c r="C383" s="1021"/>
      <c r="D383" s="1021"/>
      <c r="E383" s="1021"/>
      <c r="F383" s="1021"/>
      <c r="G383" s="1021"/>
      <c r="H383" s="1021"/>
      <c r="I383" s="1021"/>
      <c r="J383" s="1021"/>
      <c r="K383" s="1021"/>
      <c r="L383" s="1021"/>
      <c r="M383" s="1022"/>
      <c r="N383" s="164"/>
      <c r="P383" s="232"/>
    </row>
    <row r="384" spans="1:21" s="148" customFormat="1">
      <c r="A384" s="131"/>
      <c r="B384" s="132" t="s">
        <v>520</v>
      </c>
      <c r="D384" s="581"/>
      <c r="E384" s="581"/>
      <c r="F384" s="581"/>
      <c r="H384" s="200"/>
      <c r="I384" s="200"/>
      <c r="J384" s="200"/>
      <c r="K384" s="581"/>
      <c r="L384" s="581"/>
      <c r="M384" s="201"/>
      <c r="N384" s="202"/>
      <c r="P384" s="232"/>
    </row>
    <row r="385" spans="1:21" s="148" customFormat="1">
      <c r="A385" s="133" t="s">
        <v>525</v>
      </c>
      <c r="B385" s="132" t="s">
        <v>1696</v>
      </c>
      <c r="D385" s="581"/>
      <c r="E385" s="581"/>
      <c r="F385" s="581"/>
      <c r="H385" s="200"/>
      <c r="I385" s="200"/>
      <c r="J385" s="200"/>
      <c r="K385" s="581"/>
      <c r="L385" s="581"/>
      <c r="M385" s="201"/>
      <c r="N385" s="202"/>
      <c r="P385" s="232"/>
    </row>
    <row r="386" spans="1:21" s="148" customFormat="1">
      <c r="A386" s="1029" t="s">
        <v>621</v>
      </c>
      <c r="B386" s="1030"/>
      <c r="C386" s="1030"/>
      <c r="D386" s="1030"/>
      <c r="E386" s="1031"/>
      <c r="F386" s="581"/>
      <c r="H386" s="200"/>
      <c r="I386" s="200"/>
      <c r="J386" s="200"/>
      <c r="K386" s="200"/>
      <c r="L386" s="200"/>
      <c r="M386" s="204"/>
      <c r="N386" s="205"/>
      <c r="P386" s="232"/>
    </row>
    <row r="387" spans="1:21" s="148" customFormat="1">
      <c r="A387" s="582" t="s">
        <v>622</v>
      </c>
      <c r="B387" s="582" t="s">
        <v>388</v>
      </c>
      <c r="C387" s="1032">
        <v>2014</v>
      </c>
      <c r="D387" s="1032"/>
      <c r="E387" s="1032">
        <v>2015</v>
      </c>
      <c r="F387" s="1032"/>
      <c r="G387" s="1032"/>
      <c r="H387" s="207"/>
      <c r="I387" s="582" t="s">
        <v>623</v>
      </c>
      <c r="J387" s="208" t="s">
        <v>624</v>
      </c>
      <c r="K387" s="582">
        <v>2014</v>
      </c>
      <c r="L387" s="582">
        <v>2015</v>
      </c>
      <c r="M387" s="209" t="s">
        <v>625</v>
      </c>
      <c r="N387" s="202"/>
      <c r="P387" s="232"/>
    </row>
    <row r="388" spans="1:21" s="148" customFormat="1">
      <c r="A388" s="165"/>
      <c r="B388" s="210"/>
      <c r="C388" s="211" t="s">
        <v>387</v>
      </c>
      <c r="D388" s="140" t="s">
        <v>626</v>
      </c>
      <c r="E388" s="211" t="s">
        <v>387</v>
      </c>
      <c r="F388" s="140" t="s">
        <v>627</v>
      </c>
      <c r="G388" s="140" t="s">
        <v>626</v>
      </c>
      <c r="H388" s="582" t="s">
        <v>628</v>
      </c>
      <c r="I388" s="582" t="s">
        <v>629</v>
      </c>
      <c r="J388" s="208" t="s">
        <v>630</v>
      </c>
      <c r="K388" s="582" t="s">
        <v>393</v>
      </c>
      <c r="L388" s="582" t="s">
        <v>393</v>
      </c>
      <c r="M388" s="209" t="s">
        <v>631</v>
      </c>
      <c r="N388" s="202"/>
      <c r="P388" s="232"/>
    </row>
    <row r="389" spans="1:21" s="148" customFormat="1">
      <c r="A389" s="179"/>
      <c r="B389" s="144"/>
      <c r="C389" s="144"/>
      <c r="D389" s="144"/>
      <c r="E389" s="144"/>
      <c r="F389" s="212"/>
      <c r="G389" s="213"/>
      <c r="H389" s="162"/>
      <c r="I389" s="162"/>
      <c r="J389" s="162"/>
      <c r="K389" s="144"/>
      <c r="L389" s="222"/>
      <c r="M389" s="223"/>
      <c r="N389" s="215"/>
      <c r="P389" s="232"/>
    </row>
    <row r="390" spans="1:21" s="148" customFormat="1">
      <c r="A390" s="141">
        <v>511101131</v>
      </c>
      <c r="B390" s="161" t="s">
        <v>646</v>
      </c>
      <c r="C390" s="162">
        <v>1</v>
      </c>
      <c r="D390" s="146">
        <v>3132.8561392128004</v>
      </c>
      <c r="E390" s="162">
        <v>1</v>
      </c>
      <c r="F390" s="216">
        <f>+G390/7</f>
        <v>465.45291211161606</v>
      </c>
      <c r="G390" s="146">
        <f>+D390*1.04</f>
        <v>3258.1703847813124</v>
      </c>
      <c r="H390" s="216">
        <f>(G390/D390-1)*100</f>
        <v>4.0000000000000036</v>
      </c>
      <c r="I390" s="216">
        <f>G390-D390</f>
        <v>125.31424556851198</v>
      </c>
      <c r="J390" s="216">
        <f>I390*100/D390</f>
        <v>3.9999999999999987</v>
      </c>
      <c r="K390" s="166">
        <f>D390*0.08</f>
        <v>250.62849113702404</v>
      </c>
      <c r="L390" s="189">
        <f>G390*0.08</f>
        <v>260.65363078250499</v>
      </c>
      <c r="M390" s="214">
        <f>G390*0.3/7*20</f>
        <v>2792.7174726696962</v>
      </c>
      <c r="N390" s="215"/>
      <c r="O390" s="225"/>
      <c r="P390" s="232"/>
      <c r="U390" s="128"/>
    </row>
    <row r="391" spans="1:21" s="148" customFormat="1">
      <c r="A391" s="141">
        <v>511101131</v>
      </c>
      <c r="B391" s="161" t="s">
        <v>634</v>
      </c>
      <c r="C391" s="162">
        <v>1</v>
      </c>
      <c r="D391" s="146">
        <v>1725.5389329360003</v>
      </c>
      <c r="E391" s="162"/>
      <c r="F391" s="216"/>
      <c r="G391" s="146"/>
      <c r="H391" s="216"/>
      <c r="I391" s="216">
        <f>G391-D391</f>
        <v>-1725.5389329360003</v>
      </c>
      <c r="J391" s="216">
        <f>I391*100/D391</f>
        <v>-100</v>
      </c>
      <c r="K391" s="166">
        <f>D391*0.08</f>
        <v>138.04311463488003</v>
      </c>
      <c r="L391" s="189">
        <f>G391*0.08</f>
        <v>0</v>
      </c>
      <c r="M391" s="214">
        <f>G391*0.3/7*20</f>
        <v>0</v>
      </c>
      <c r="N391" s="215"/>
      <c r="O391" s="225"/>
      <c r="P391" s="232"/>
      <c r="U391" s="128"/>
    </row>
    <row r="392" spans="1:21" s="148" customFormat="1">
      <c r="A392" s="141">
        <v>511101131</v>
      </c>
      <c r="B392" s="161" t="s">
        <v>418</v>
      </c>
      <c r="C392" s="162">
        <v>1</v>
      </c>
      <c r="D392" s="146">
        <v>1044.12256</v>
      </c>
      <c r="E392" s="162"/>
      <c r="F392" s="216"/>
      <c r="G392" s="146"/>
      <c r="H392" s="216"/>
      <c r="I392" s="216">
        <f>G392-D392</f>
        <v>-1044.12256</v>
      </c>
      <c r="J392" s="216">
        <f>I392*100/D392</f>
        <v>-100</v>
      </c>
      <c r="K392" s="166">
        <f>D392*0.08</f>
        <v>83.529804800000008</v>
      </c>
      <c r="L392" s="189">
        <f>G392*0.08</f>
        <v>0</v>
      </c>
      <c r="M392" s="214">
        <f>G392*0.3/7*20</f>
        <v>0</v>
      </c>
      <c r="N392" s="215"/>
      <c r="O392" s="225"/>
      <c r="P392" s="232"/>
      <c r="U392" s="128"/>
    </row>
    <row r="393" spans="1:21" s="148" customFormat="1">
      <c r="A393" s="141">
        <v>511101131</v>
      </c>
      <c r="B393" s="161" t="s">
        <v>436</v>
      </c>
      <c r="C393" s="162">
        <v>2</v>
      </c>
      <c r="D393" s="146">
        <v>1314.7917269759998</v>
      </c>
      <c r="E393" s="162">
        <v>2</v>
      </c>
      <c r="F393" s="216">
        <f>+G393/7</f>
        <v>195.34048515071999</v>
      </c>
      <c r="G393" s="146">
        <f>+D393*1.04</f>
        <v>1367.3833960550398</v>
      </c>
      <c r="H393" s="216">
        <f>(G393/D393-1)*100</f>
        <v>4.0000000000000036</v>
      </c>
      <c r="I393" s="216">
        <f>G393-D393</f>
        <v>52.591669079040003</v>
      </c>
      <c r="J393" s="216">
        <f>I393*100/D393</f>
        <v>4.0000000000000009</v>
      </c>
      <c r="K393" s="166">
        <f>D393*0.08</f>
        <v>105.18333815807999</v>
      </c>
      <c r="L393" s="189">
        <f>G393*0.08</f>
        <v>109.39067168440319</v>
      </c>
      <c r="M393" s="214">
        <f>G393*0.3/7*20</f>
        <v>1172.0429109043198</v>
      </c>
      <c r="N393" s="215"/>
      <c r="O393" s="225"/>
      <c r="P393" s="232"/>
      <c r="U393" s="128"/>
    </row>
    <row r="394" spans="1:21" s="148" customFormat="1">
      <c r="A394" s="141"/>
      <c r="B394" s="143"/>
      <c r="C394" s="142"/>
      <c r="D394" s="227"/>
      <c r="E394" s="142"/>
      <c r="F394" s="142"/>
      <c r="G394" s="227"/>
      <c r="H394" s="162"/>
      <c r="I394" s="162"/>
      <c r="J394" s="162"/>
      <c r="K394" s="227"/>
      <c r="L394" s="228"/>
      <c r="M394" s="229"/>
      <c r="N394" s="230"/>
      <c r="P394" s="232"/>
    </row>
    <row r="395" spans="1:21" s="148" customFormat="1">
      <c r="A395" s="144"/>
      <c r="B395" s="144" t="s">
        <v>397</v>
      </c>
      <c r="C395" s="142">
        <f>SUM(C390:C394)</f>
        <v>5</v>
      </c>
      <c r="D395" s="144"/>
      <c r="E395" s="142">
        <f>SUM(E390:E394)</f>
        <v>3</v>
      </c>
      <c r="F395" s="142"/>
      <c r="G395" s="144"/>
      <c r="H395" s="162"/>
      <c r="I395" s="162"/>
      <c r="J395" s="162"/>
      <c r="K395" s="144"/>
      <c r="L395" s="179"/>
      <c r="M395" s="214"/>
      <c r="N395" s="215"/>
      <c r="P395" s="232"/>
    </row>
    <row r="396" spans="1:21" s="148" customFormat="1">
      <c r="A396" s="150"/>
      <c r="B396" s="150"/>
      <c r="C396" s="150"/>
      <c r="D396" s="150"/>
      <c r="E396" s="150"/>
      <c r="F396" s="150"/>
      <c r="G396" s="150"/>
      <c r="H396" s="220"/>
      <c r="I396" s="220"/>
      <c r="J396" s="220"/>
      <c r="K396" s="150"/>
      <c r="L396" s="188"/>
      <c r="M396" s="221"/>
      <c r="N396" s="215"/>
      <c r="P396" s="232"/>
    </row>
    <row r="397" spans="1:21" s="148" customFormat="1" ht="20.25">
      <c r="A397" s="1026" t="s">
        <v>382</v>
      </c>
      <c r="B397" s="1027"/>
      <c r="C397" s="1027"/>
      <c r="D397" s="1027"/>
      <c r="E397" s="1027"/>
      <c r="F397" s="1027"/>
      <c r="G397" s="1027"/>
      <c r="H397" s="1027"/>
      <c r="I397" s="1027"/>
      <c r="J397" s="1027"/>
      <c r="K397" s="1027"/>
      <c r="L397" s="1027"/>
      <c r="M397" s="1028"/>
      <c r="N397" s="163"/>
      <c r="P397" s="232"/>
    </row>
    <row r="398" spans="1:21" s="148" customFormat="1" ht="18">
      <c r="A398" s="1020" t="s">
        <v>383</v>
      </c>
      <c r="B398" s="1021"/>
      <c r="C398" s="1021"/>
      <c r="D398" s="1021"/>
      <c r="E398" s="1021"/>
      <c r="F398" s="1021"/>
      <c r="G398" s="1021"/>
      <c r="H398" s="1021"/>
      <c r="I398" s="1021"/>
      <c r="J398" s="1021"/>
      <c r="K398" s="1021"/>
      <c r="L398" s="1021"/>
      <c r="M398" s="1022"/>
      <c r="N398" s="164"/>
      <c r="P398" s="232"/>
    </row>
    <row r="399" spans="1:21" s="148" customFormat="1" ht="18">
      <c r="A399" s="1020" t="s">
        <v>384</v>
      </c>
      <c r="B399" s="1021"/>
      <c r="C399" s="1021"/>
      <c r="D399" s="1021"/>
      <c r="E399" s="1021"/>
      <c r="F399" s="1021"/>
      <c r="G399" s="1021"/>
      <c r="H399" s="1021"/>
      <c r="I399" s="1021"/>
      <c r="J399" s="1021"/>
      <c r="K399" s="1021"/>
      <c r="L399" s="1021"/>
      <c r="M399" s="1022"/>
      <c r="N399" s="164"/>
      <c r="P399" s="232"/>
    </row>
    <row r="400" spans="1:21" s="148" customFormat="1">
      <c r="A400" s="131"/>
      <c r="B400" s="132" t="s">
        <v>527</v>
      </c>
      <c r="C400" s="172"/>
      <c r="D400" s="172"/>
      <c r="E400" s="581"/>
      <c r="F400" s="581"/>
      <c r="H400" s="200"/>
      <c r="I400" s="200"/>
      <c r="J400" s="200"/>
      <c r="K400" s="172"/>
      <c r="L400" s="172"/>
      <c r="M400" s="236"/>
      <c r="N400" s="237"/>
      <c r="P400" s="232"/>
    </row>
    <row r="401" spans="1:21">
      <c r="A401" s="133" t="s">
        <v>528</v>
      </c>
      <c r="B401" s="132" t="s">
        <v>1710</v>
      </c>
      <c r="C401" s="172"/>
      <c r="D401" s="172"/>
      <c r="E401" s="581"/>
      <c r="F401" s="581"/>
      <c r="G401" s="148"/>
      <c r="H401" s="200"/>
      <c r="I401" s="200"/>
      <c r="J401" s="200"/>
      <c r="K401" s="172"/>
      <c r="L401" s="172"/>
      <c r="M401" s="236"/>
      <c r="N401" s="237"/>
      <c r="O401" s="148"/>
      <c r="P401" s="232"/>
      <c r="Q401" s="148"/>
    </row>
    <row r="402" spans="1:21" s="148" customFormat="1">
      <c r="A402" s="1029" t="s">
        <v>621</v>
      </c>
      <c r="B402" s="1030"/>
      <c r="C402" s="1030"/>
      <c r="D402" s="1030"/>
      <c r="E402" s="1031"/>
      <c r="F402" s="581"/>
      <c r="H402" s="200"/>
      <c r="I402" s="200"/>
      <c r="J402" s="200"/>
      <c r="K402" s="200"/>
      <c r="L402" s="200"/>
      <c r="M402" s="204"/>
      <c r="N402" s="205"/>
      <c r="P402" s="232"/>
    </row>
    <row r="403" spans="1:21" s="148" customFormat="1">
      <c r="A403" s="582" t="s">
        <v>622</v>
      </c>
      <c r="B403" s="582" t="s">
        <v>388</v>
      </c>
      <c r="C403" s="1032">
        <v>2014</v>
      </c>
      <c r="D403" s="1032"/>
      <c r="E403" s="1032">
        <v>2015</v>
      </c>
      <c r="F403" s="1032"/>
      <c r="G403" s="1032"/>
      <c r="H403" s="207"/>
      <c r="I403" s="582" t="s">
        <v>623</v>
      </c>
      <c r="J403" s="208" t="s">
        <v>624</v>
      </c>
      <c r="K403" s="582">
        <v>2014</v>
      </c>
      <c r="L403" s="582">
        <v>2015</v>
      </c>
      <c r="M403" s="209" t="s">
        <v>625</v>
      </c>
      <c r="N403" s="202"/>
      <c r="P403" s="232"/>
    </row>
    <row r="404" spans="1:21" s="148" customFormat="1">
      <c r="A404" s="165"/>
      <c r="B404" s="210"/>
      <c r="C404" s="211" t="s">
        <v>387</v>
      </c>
      <c r="D404" s="140" t="s">
        <v>626</v>
      </c>
      <c r="E404" s="211" t="s">
        <v>387</v>
      </c>
      <c r="F404" s="140" t="s">
        <v>627</v>
      </c>
      <c r="G404" s="140" t="s">
        <v>626</v>
      </c>
      <c r="H404" s="582" t="s">
        <v>628</v>
      </c>
      <c r="I404" s="582" t="s">
        <v>629</v>
      </c>
      <c r="J404" s="208" t="s">
        <v>630</v>
      </c>
      <c r="K404" s="582" t="s">
        <v>393</v>
      </c>
      <c r="L404" s="582" t="s">
        <v>393</v>
      </c>
      <c r="M404" s="209" t="s">
        <v>631</v>
      </c>
      <c r="N404" s="202"/>
      <c r="P404" s="232"/>
    </row>
    <row r="405" spans="1:21" s="148" customFormat="1">
      <c r="A405" s="212"/>
      <c r="B405" s="212"/>
      <c r="C405" s="212"/>
      <c r="D405" s="212"/>
      <c r="E405" s="213"/>
      <c r="F405" s="212"/>
      <c r="G405" s="161"/>
      <c r="H405" s="162"/>
      <c r="I405" s="162"/>
      <c r="J405" s="162"/>
      <c r="K405" s="212"/>
      <c r="L405" s="222"/>
      <c r="M405" s="223"/>
      <c r="N405" s="215"/>
      <c r="P405" s="232"/>
    </row>
    <row r="406" spans="1:21" s="148" customFormat="1">
      <c r="A406" s="141">
        <v>511101131</v>
      </c>
      <c r="B406" s="161" t="s">
        <v>453</v>
      </c>
      <c r="C406" s="162">
        <v>1</v>
      </c>
      <c r="D406" s="146">
        <v>4231.7029726400006</v>
      </c>
      <c r="E406" s="162">
        <v>1</v>
      </c>
      <c r="F406" s="216">
        <f>+G406/7</f>
        <v>628.71015593508582</v>
      </c>
      <c r="G406" s="146">
        <f>+D406*1.04</f>
        <v>4400.9710915456008</v>
      </c>
      <c r="H406" s="216">
        <f>(G406/D406-1)*100</f>
        <v>4.0000000000000036</v>
      </c>
      <c r="I406" s="216">
        <f t="shared" ref="I406:I443" si="55">G406-D406</f>
        <v>169.2681189056002</v>
      </c>
      <c r="J406" s="216">
        <f>I406*100/D406</f>
        <v>4.0000000000000044</v>
      </c>
      <c r="K406" s="166">
        <f>D406*0.08</f>
        <v>338.53623781120007</v>
      </c>
      <c r="L406" s="189">
        <f>G406*0.08</f>
        <v>352.07768732364809</v>
      </c>
      <c r="M406" s="214">
        <f t="shared" ref="M406:M443" si="56">G406*0.3/7*20</f>
        <v>3772.2609356105149</v>
      </c>
      <c r="N406" s="215"/>
      <c r="O406" s="225"/>
      <c r="P406" s="232"/>
      <c r="U406" s="128"/>
    </row>
    <row r="407" spans="1:21" s="148" customFormat="1">
      <c r="A407" s="141">
        <v>511101131</v>
      </c>
      <c r="B407" s="161" t="s">
        <v>529</v>
      </c>
      <c r="C407" s="162">
        <v>1</v>
      </c>
      <c r="D407" s="146">
        <v>3151.2530649600003</v>
      </c>
      <c r="E407" s="162">
        <v>1</v>
      </c>
      <c r="F407" s="216">
        <f t="shared" ref="F407:F443" si="57">+G407/7</f>
        <v>468.18616965120009</v>
      </c>
      <c r="G407" s="146">
        <f t="shared" ref="G407:G443" si="58">+D407*1.04</f>
        <v>3277.3031875584006</v>
      </c>
      <c r="H407" s="216">
        <f t="shared" ref="H407:H443" si="59">(G407/D407-1)*100</f>
        <v>4.0000000000000036</v>
      </c>
      <c r="I407" s="216">
        <f t="shared" si="55"/>
        <v>126.05012259840032</v>
      </c>
      <c r="J407" s="216">
        <f t="shared" ref="J407:J443" si="60">I407*100/D407</f>
        <v>4.0000000000000098</v>
      </c>
      <c r="K407" s="166">
        <f t="shared" ref="K407:K443" si="61">D407*0.08</f>
        <v>252.10024519680002</v>
      </c>
      <c r="L407" s="189">
        <f t="shared" ref="L407:L443" si="62">G407*0.08</f>
        <v>262.18425500467208</v>
      </c>
      <c r="M407" s="214">
        <f t="shared" si="56"/>
        <v>2809.1170179072005</v>
      </c>
      <c r="N407" s="215"/>
      <c r="O407" s="225"/>
      <c r="P407" s="232"/>
      <c r="U407" s="128"/>
    </row>
    <row r="408" spans="1:21" s="148" customFormat="1">
      <c r="A408" s="141">
        <v>511101131</v>
      </c>
      <c r="B408" s="161" t="s">
        <v>530</v>
      </c>
      <c r="C408" s="162">
        <v>1</v>
      </c>
      <c r="D408" s="146">
        <v>2649.9238461696004</v>
      </c>
      <c r="E408" s="162">
        <v>1</v>
      </c>
      <c r="F408" s="216">
        <f t="shared" si="57"/>
        <v>393.70297143091204</v>
      </c>
      <c r="G408" s="146">
        <f t="shared" si="58"/>
        <v>2755.9208000163844</v>
      </c>
      <c r="H408" s="216">
        <f t="shared" si="59"/>
        <v>4.0000000000000036</v>
      </c>
      <c r="I408" s="216">
        <f t="shared" si="55"/>
        <v>105.99695384678398</v>
      </c>
      <c r="J408" s="216">
        <f t="shared" si="60"/>
        <v>3.9999999999999987</v>
      </c>
      <c r="K408" s="166">
        <f t="shared" si="61"/>
        <v>211.99390769356805</v>
      </c>
      <c r="L408" s="189">
        <f t="shared" si="62"/>
        <v>220.47366400131077</v>
      </c>
      <c r="M408" s="214">
        <f t="shared" si="56"/>
        <v>2362.217828585472</v>
      </c>
      <c r="N408" s="215"/>
      <c r="O408" s="225"/>
      <c r="P408" s="232"/>
      <c r="U408" s="128"/>
    </row>
    <row r="409" spans="1:21" s="148" customFormat="1">
      <c r="A409" s="141">
        <v>511101131</v>
      </c>
      <c r="B409" s="161" t="s">
        <v>531</v>
      </c>
      <c r="C409" s="162">
        <v>1</v>
      </c>
      <c r="D409" s="146">
        <v>2429.5500028800006</v>
      </c>
      <c r="E409" s="162">
        <v>1</v>
      </c>
      <c r="F409" s="216">
        <f t="shared" si="57"/>
        <v>360.96171471360009</v>
      </c>
      <c r="G409" s="146">
        <f t="shared" si="58"/>
        <v>2526.7320029952007</v>
      </c>
      <c r="H409" s="216">
        <f t="shared" si="59"/>
        <v>4.0000000000000036</v>
      </c>
      <c r="I409" s="216">
        <f t="shared" si="55"/>
        <v>97.182000115200026</v>
      </c>
      <c r="J409" s="216">
        <f t="shared" si="60"/>
        <v>4</v>
      </c>
      <c r="K409" s="166">
        <f t="shared" si="61"/>
        <v>194.36400023040005</v>
      </c>
      <c r="L409" s="189">
        <f t="shared" si="62"/>
        <v>202.13856023961606</v>
      </c>
      <c r="M409" s="214">
        <f t="shared" si="56"/>
        <v>2165.7702882816006</v>
      </c>
      <c r="N409" s="215"/>
      <c r="O409" s="225"/>
      <c r="P409" s="232"/>
      <c r="U409" s="128"/>
    </row>
    <row r="410" spans="1:21" s="148" customFormat="1">
      <c r="A410" s="141">
        <v>511101131</v>
      </c>
      <c r="B410" s="161" t="s">
        <v>532</v>
      </c>
      <c r="C410" s="162">
        <v>1</v>
      </c>
      <c r="D410" s="146">
        <v>1709.1052288128005</v>
      </c>
      <c r="E410" s="162">
        <v>1</v>
      </c>
      <c r="F410" s="216">
        <f t="shared" si="57"/>
        <v>253.92420542361609</v>
      </c>
      <c r="G410" s="146">
        <f t="shared" si="58"/>
        <v>1777.4694379653126</v>
      </c>
      <c r="H410" s="216">
        <f t="shared" si="59"/>
        <v>4.0000000000000036</v>
      </c>
      <c r="I410" s="216">
        <f t="shared" si="55"/>
        <v>68.364209152512103</v>
      </c>
      <c r="J410" s="216">
        <f t="shared" si="60"/>
        <v>4.0000000000000044</v>
      </c>
      <c r="K410" s="166">
        <f t="shared" si="61"/>
        <v>136.72841830502404</v>
      </c>
      <c r="L410" s="189">
        <f t="shared" si="62"/>
        <v>142.19755503722502</v>
      </c>
      <c r="M410" s="214">
        <f t="shared" si="56"/>
        <v>1523.5452325416964</v>
      </c>
      <c r="N410" s="215"/>
      <c r="O410" s="225"/>
      <c r="P410" s="232"/>
      <c r="U410" s="128"/>
    </row>
    <row r="411" spans="1:21" s="148" customFormat="1">
      <c r="A411" s="141">
        <v>511101131</v>
      </c>
      <c r="B411" s="161" t="s">
        <v>533</v>
      </c>
      <c r="C411" s="162">
        <v>1</v>
      </c>
      <c r="D411" s="146">
        <v>1709.1052288128005</v>
      </c>
      <c r="E411" s="162">
        <v>1</v>
      </c>
      <c r="F411" s="216">
        <f t="shared" si="57"/>
        <v>253.92420542361609</v>
      </c>
      <c r="G411" s="146">
        <f t="shared" si="58"/>
        <v>1777.4694379653126</v>
      </c>
      <c r="H411" s="216">
        <f t="shared" si="59"/>
        <v>4.0000000000000036</v>
      </c>
      <c r="I411" s="216">
        <f t="shared" si="55"/>
        <v>68.364209152512103</v>
      </c>
      <c r="J411" s="216">
        <f t="shared" si="60"/>
        <v>4.0000000000000044</v>
      </c>
      <c r="K411" s="166">
        <f t="shared" si="61"/>
        <v>136.72841830502404</v>
      </c>
      <c r="L411" s="189">
        <f t="shared" si="62"/>
        <v>142.19755503722502</v>
      </c>
      <c r="M411" s="214">
        <f t="shared" si="56"/>
        <v>1523.5452325416964</v>
      </c>
      <c r="N411" s="215"/>
      <c r="O411" s="225"/>
      <c r="P411" s="232"/>
      <c r="U411" s="128"/>
    </row>
    <row r="412" spans="1:21" s="148" customFormat="1">
      <c r="A412" s="141">
        <v>511101131</v>
      </c>
      <c r="B412" s="161" t="s">
        <v>534</v>
      </c>
      <c r="C412" s="162">
        <v>1</v>
      </c>
      <c r="D412" s="166">
        <v>2346.7244346000002</v>
      </c>
      <c r="E412" s="162">
        <v>1</v>
      </c>
      <c r="F412" s="216">
        <f t="shared" si="57"/>
        <v>348.65620171200004</v>
      </c>
      <c r="G412" s="146">
        <f t="shared" si="58"/>
        <v>2440.5934119840003</v>
      </c>
      <c r="H412" s="216">
        <f t="shared" si="59"/>
        <v>4.0000000000000036</v>
      </c>
      <c r="I412" s="216">
        <f t="shared" si="55"/>
        <v>93.868977384000118</v>
      </c>
      <c r="J412" s="216">
        <f t="shared" si="60"/>
        <v>4.0000000000000044</v>
      </c>
      <c r="K412" s="166">
        <f t="shared" si="61"/>
        <v>187.73795476800001</v>
      </c>
      <c r="L412" s="189">
        <f t="shared" si="62"/>
        <v>195.24747295872004</v>
      </c>
      <c r="M412" s="214">
        <f t="shared" si="56"/>
        <v>2091.9372102720004</v>
      </c>
      <c r="N412" s="215"/>
      <c r="O412" s="225"/>
      <c r="P412" s="232"/>
      <c r="U412" s="128"/>
    </row>
    <row r="413" spans="1:21" s="148" customFormat="1">
      <c r="A413" s="141">
        <v>511101131</v>
      </c>
      <c r="B413" s="161" t="s">
        <v>535</v>
      </c>
      <c r="C413" s="162">
        <v>1</v>
      </c>
      <c r="D413" s="166">
        <v>2300.7102300000001</v>
      </c>
      <c r="E413" s="162">
        <v>1</v>
      </c>
      <c r="F413" s="216">
        <f t="shared" si="57"/>
        <v>341.81980560000005</v>
      </c>
      <c r="G413" s="146">
        <f t="shared" si="58"/>
        <v>2392.7386392000003</v>
      </c>
      <c r="H413" s="216">
        <f t="shared" si="59"/>
        <v>4.0000000000000036</v>
      </c>
      <c r="I413" s="216">
        <f t="shared" si="55"/>
        <v>92.028409200000169</v>
      </c>
      <c r="J413" s="216">
        <f t="shared" si="60"/>
        <v>4.0000000000000071</v>
      </c>
      <c r="K413" s="166">
        <f t="shared" si="61"/>
        <v>184.05681840000003</v>
      </c>
      <c r="L413" s="189">
        <f t="shared" si="62"/>
        <v>191.41909113600002</v>
      </c>
      <c r="M413" s="214">
        <f t="shared" si="56"/>
        <v>2050.9188336000002</v>
      </c>
      <c r="N413" s="215"/>
      <c r="O413" s="225"/>
      <c r="P413" s="232"/>
      <c r="U413" s="128"/>
    </row>
    <row r="414" spans="1:21" s="148" customFormat="1">
      <c r="A414" s="141">
        <v>511101131</v>
      </c>
      <c r="B414" s="161" t="s">
        <v>536</v>
      </c>
      <c r="C414" s="162">
        <v>3</v>
      </c>
      <c r="D414" s="166">
        <v>2208.6818208</v>
      </c>
      <c r="E414" s="162">
        <v>3</v>
      </c>
      <c r="F414" s="216">
        <f t="shared" si="57"/>
        <v>328.14701337600002</v>
      </c>
      <c r="G414" s="146">
        <f t="shared" si="58"/>
        <v>2297.0290936320002</v>
      </c>
      <c r="H414" s="216">
        <f t="shared" si="59"/>
        <v>4.0000000000000036</v>
      </c>
      <c r="I414" s="216">
        <f t="shared" si="55"/>
        <v>88.347272832000272</v>
      </c>
      <c r="J414" s="216">
        <f t="shared" si="60"/>
        <v>4.0000000000000124</v>
      </c>
      <c r="K414" s="166">
        <f t="shared" si="61"/>
        <v>176.694545664</v>
      </c>
      <c r="L414" s="189">
        <f t="shared" si="62"/>
        <v>183.76232749056001</v>
      </c>
      <c r="M414" s="214">
        <f t="shared" si="56"/>
        <v>1968.8820802560003</v>
      </c>
      <c r="N414" s="215"/>
      <c r="O414" s="225"/>
      <c r="P414" s="232"/>
      <c r="U414" s="128"/>
    </row>
    <row r="415" spans="1:21" s="148" customFormat="1">
      <c r="A415" s="141">
        <v>511101131</v>
      </c>
      <c r="B415" s="161" t="s">
        <v>537</v>
      </c>
      <c r="C415" s="162">
        <v>1</v>
      </c>
      <c r="D415" s="166">
        <v>2103.506496</v>
      </c>
      <c r="E415" s="162">
        <v>1</v>
      </c>
      <c r="F415" s="216">
        <f t="shared" si="57"/>
        <v>312.52096511999997</v>
      </c>
      <c r="G415" s="146">
        <f t="shared" si="58"/>
        <v>2187.64675584</v>
      </c>
      <c r="H415" s="216">
        <f t="shared" si="59"/>
        <v>4.0000000000000036</v>
      </c>
      <c r="I415" s="216">
        <f t="shared" si="55"/>
        <v>84.140259839999999</v>
      </c>
      <c r="J415" s="216">
        <f t="shared" si="60"/>
        <v>4</v>
      </c>
      <c r="K415" s="166">
        <f t="shared" si="61"/>
        <v>168.28051968</v>
      </c>
      <c r="L415" s="189">
        <f t="shared" si="62"/>
        <v>175.01174046720001</v>
      </c>
      <c r="M415" s="214">
        <f t="shared" si="56"/>
        <v>1875.1257907199997</v>
      </c>
      <c r="N415" s="215"/>
      <c r="O415" s="225"/>
      <c r="P415" s="232"/>
      <c r="U415" s="128"/>
    </row>
    <row r="416" spans="1:21" s="148" customFormat="1">
      <c r="A416" s="141">
        <v>511101131</v>
      </c>
      <c r="B416" s="161" t="s">
        <v>538</v>
      </c>
      <c r="C416" s="162">
        <v>1</v>
      </c>
      <c r="D416" s="166">
        <v>1932.5965932000004</v>
      </c>
      <c r="E416" s="162">
        <v>1</v>
      </c>
      <c r="F416" s="216">
        <f t="shared" si="57"/>
        <v>287.12863670400009</v>
      </c>
      <c r="G416" s="146">
        <f t="shared" si="58"/>
        <v>2009.9004569280005</v>
      </c>
      <c r="H416" s="216">
        <f t="shared" si="59"/>
        <v>4.0000000000000036</v>
      </c>
      <c r="I416" s="216">
        <f t="shared" si="55"/>
        <v>77.303863728000124</v>
      </c>
      <c r="J416" s="216">
        <f t="shared" si="60"/>
        <v>4.0000000000000053</v>
      </c>
      <c r="K416" s="166">
        <f t="shared" si="61"/>
        <v>154.60772745600002</v>
      </c>
      <c r="L416" s="189">
        <f t="shared" si="62"/>
        <v>160.79203655424004</v>
      </c>
      <c r="M416" s="214">
        <f t="shared" si="56"/>
        <v>1722.7718202240003</v>
      </c>
      <c r="N416" s="215"/>
      <c r="O416" s="225"/>
      <c r="P416" s="232"/>
      <c r="U416" s="128"/>
    </row>
    <row r="417" spans="1:21" s="148" customFormat="1">
      <c r="A417" s="141">
        <v>511101131</v>
      </c>
      <c r="B417" s="161" t="s">
        <v>539</v>
      </c>
      <c r="C417" s="162">
        <v>2</v>
      </c>
      <c r="D417" s="166">
        <v>1932.5965932000004</v>
      </c>
      <c r="E417" s="162">
        <v>2</v>
      </c>
      <c r="F417" s="216">
        <f t="shared" si="57"/>
        <v>287.12863670400009</v>
      </c>
      <c r="G417" s="146">
        <f t="shared" si="58"/>
        <v>2009.9004569280005</v>
      </c>
      <c r="H417" s="216">
        <f t="shared" si="59"/>
        <v>4.0000000000000036</v>
      </c>
      <c r="I417" s="216">
        <f t="shared" si="55"/>
        <v>77.303863728000124</v>
      </c>
      <c r="J417" s="216">
        <f t="shared" si="60"/>
        <v>4.0000000000000053</v>
      </c>
      <c r="K417" s="166">
        <f t="shared" si="61"/>
        <v>154.60772745600002</v>
      </c>
      <c r="L417" s="189">
        <f t="shared" si="62"/>
        <v>160.79203655424004</v>
      </c>
      <c r="M417" s="214">
        <f t="shared" si="56"/>
        <v>1722.7718202240003</v>
      </c>
      <c r="N417" s="215"/>
      <c r="O417" s="225"/>
      <c r="P417" s="232"/>
      <c r="U417" s="128"/>
    </row>
    <row r="418" spans="1:21" s="148" customFormat="1">
      <c r="A418" s="141">
        <v>511101131</v>
      </c>
      <c r="B418" s="161" t="s">
        <v>540</v>
      </c>
      <c r="C418" s="162">
        <v>1</v>
      </c>
      <c r="D418" s="166">
        <v>1932.5965932000004</v>
      </c>
      <c r="E418" s="162">
        <v>1</v>
      </c>
      <c r="F418" s="216">
        <f t="shared" si="57"/>
        <v>287.12863670400009</v>
      </c>
      <c r="G418" s="146">
        <f t="shared" si="58"/>
        <v>2009.9004569280005</v>
      </c>
      <c r="H418" s="216">
        <f t="shared" si="59"/>
        <v>4.0000000000000036</v>
      </c>
      <c r="I418" s="216">
        <f t="shared" si="55"/>
        <v>77.303863728000124</v>
      </c>
      <c r="J418" s="216">
        <f t="shared" si="60"/>
        <v>4.0000000000000053</v>
      </c>
      <c r="K418" s="166">
        <f t="shared" si="61"/>
        <v>154.60772745600002</v>
      </c>
      <c r="L418" s="189">
        <f t="shared" si="62"/>
        <v>160.79203655424004</v>
      </c>
      <c r="M418" s="214">
        <f t="shared" si="56"/>
        <v>1722.7718202240003</v>
      </c>
      <c r="N418" s="215"/>
      <c r="O418" s="225"/>
      <c r="P418" s="232"/>
      <c r="U418" s="128"/>
    </row>
    <row r="419" spans="1:21" s="148" customFormat="1">
      <c r="A419" s="141">
        <v>511101131</v>
      </c>
      <c r="B419" s="161" t="s">
        <v>541</v>
      </c>
      <c r="C419" s="162">
        <v>2</v>
      </c>
      <c r="D419" s="166">
        <v>1932.5965932000004</v>
      </c>
      <c r="E419" s="162">
        <v>2</v>
      </c>
      <c r="F419" s="216">
        <f t="shared" si="57"/>
        <v>287.12863670400009</v>
      </c>
      <c r="G419" s="146">
        <f t="shared" si="58"/>
        <v>2009.9004569280005</v>
      </c>
      <c r="H419" s="216">
        <f t="shared" si="59"/>
        <v>4.0000000000000036</v>
      </c>
      <c r="I419" s="216">
        <f t="shared" si="55"/>
        <v>77.303863728000124</v>
      </c>
      <c r="J419" s="216">
        <f t="shared" si="60"/>
        <v>4.0000000000000053</v>
      </c>
      <c r="K419" s="166">
        <f t="shared" si="61"/>
        <v>154.60772745600002</v>
      </c>
      <c r="L419" s="189">
        <f t="shared" si="62"/>
        <v>160.79203655424004</v>
      </c>
      <c r="M419" s="214">
        <f t="shared" si="56"/>
        <v>1722.7718202240003</v>
      </c>
      <c r="N419" s="215"/>
      <c r="O419" s="225"/>
      <c r="P419" s="232"/>
      <c r="U419" s="128"/>
    </row>
    <row r="420" spans="1:21" s="148" customFormat="1">
      <c r="A420" s="141">
        <v>511101131</v>
      </c>
      <c r="B420" s="161" t="s">
        <v>542</v>
      </c>
      <c r="C420" s="162">
        <v>3</v>
      </c>
      <c r="D420" s="166">
        <v>1932.5965932000004</v>
      </c>
      <c r="E420" s="162">
        <v>3</v>
      </c>
      <c r="F420" s="216">
        <f t="shared" si="57"/>
        <v>287.12863670400009</v>
      </c>
      <c r="G420" s="146">
        <f t="shared" si="58"/>
        <v>2009.9004569280005</v>
      </c>
      <c r="H420" s="216">
        <f t="shared" si="59"/>
        <v>4.0000000000000036</v>
      </c>
      <c r="I420" s="216">
        <f t="shared" si="55"/>
        <v>77.303863728000124</v>
      </c>
      <c r="J420" s="216">
        <f t="shared" si="60"/>
        <v>4.0000000000000053</v>
      </c>
      <c r="K420" s="166">
        <f t="shared" si="61"/>
        <v>154.60772745600002</v>
      </c>
      <c r="L420" s="189">
        <f t="shared" si="62"/>
        <v>160.79203655424004</v>
      </c>
      <c r="M420" s="214">
        <f t="shared" si="56"/>
        <v>1722.7718202240003</v>
      </c>
      <c r="N420" s="215"/>
      <c r="O420" s="225"/>
      <c r="P420" s="232"/>
      <c r="U420" s="128"/>
    </row>
    <row r="421" spans="1:21" s="148" customFormat="1">
      <c r="A421" s="141">
        <v>511101131</v>
      </c>
      <c r="B421" s="161" t="s">
        <v>543</v>
      </c>
      <c r="C421" s="162">
        <v>1</v>
      </c>
      <c r="D421" s="166">
        <v>1839.2534924400004</v>
      </c>
      <c r="E421" s="162">
        <v>1</v>
      </c>
      <c r="F421" s="216">
        <f t="shared" si="57"/>
        <v>273.26051887680006</v>
      </c>
      <c r="G421" s="146">
        <f t="shared" si="58"/>
        <v>1912.8236321376005</v>
      </c>
      <c r="H421" s="216">
        <f t="shared" si="59"/>
        <v>4.0000000000000036</v>
      </c>
      <c r="I421" s="216">
        <f t="shared" si="55"/>
        <v>73.570139697600098</v>
      </c>
      <c r="J421" s="216">
        <f t="shared" si="60"/>
        <v>4.0000000000000044</v>
      </c>
      <c r="K421" s="166">
        <f t="shared" si="61"/>
        <v>147.14027939520003</v>
      </c>
      <c r="L421" s="189">
        <f t="shared" si="62"/>
        <v>153.02589057100803</v>
      </c>
      <c r="M421" s="214">
        <f t="shared" si="56"/>
        <v>1639.5631132608005</v>
      </c>
      <c r="N421" s="215"/>
      <c r="O421" s="225"/>
      <c r="P421" s="232"/>
      <c r="U421" s="128"/>
    </row>
    <row r="422" spans="1:21" s="148" customFormat="1">
      <c r="A422" s="141">
        <v>511101131</v>
      </c>
      <c r="B422" s="161" t="s">
        <v>544</v>
      </c>
      <c r="C422" s="162">
        <v>2</v>
      </c>
      <c r="D422" s="166">
        <v>1794.5927999999999</v>
      </c>
      <c r="E422" s="162">
        <v>2</v>
      </c>
      <c r="F422" s="216">
        <f t="shared" si="57"/>
        <v>266.62521600000002</v>
      </c>
      <c r="G422" s="146">
        <f t="shared" si="58"/>
        <v>1866.376512</v>
      </c>
      <c r="H422" s="216">
        <f t="shared" si="59"/>
        <v>4.0000000000000036</v>
      </c>
      <c r="I422" s="216">
        <f t="shared" si="55"/>
        <v>71.783712000000151</v>
      </c>
      <c r="J422" s="216">
        <f t="shared" si="60"/>
        <v>4.0000000000000089</v>
      </c>
      <c r="K422" s="166">
        <f t="shared" si="61"/>
        <v>143.56742399999999</v>
      </c>
      <c r="L422" s="189">
        <f t="shared" si="62"/>
        <v>149.31012096000001</v>
      </c>
      <c r="M422" s="214">
        <f t="shared" si="56"/>
        <v>1599.7512959999999</v>
      </c>
      <c r="N422" s="215"/>
      <c r="O422" s="225"/>
      <c r="P422" s="232"/>
      <c r="U422" s="128"/>
    </row>
    <row r="423" spans="1:21" s="148" customFormat="1">
      <c r="A423" s="141">
        <v>511101131</v>
      </c>
      <c r="B423" s="161" t="s">
        <v>545</v>
      </c>
      <c r="C423" s="162">
        <v>1</v>
      </c>
      <c r="D423" s="146">
        <v>1731.0606374879999</v>
      </c>
      <c r="E423" s="162">
        <v>1</v>
      </c>
      <c r="F423" s="216">
        <f t="shared" si="57"/>
        <v>257.18615185535998</v>
      </c>
      <c r="G423" s="146">
        <f t="shared" si="58"/>
        <v>1800.30306298752</v>
      </c>
      <c r="H423" s="216">
        <f t="shared" si="59"/>
        <v>4.0000000000000036</v>
      </c>
      <c r="I423" s="216">
        <f t="shared" si="55"/>
        <v>69.242425499520095</v>
      </c>
      <c r="J423" s="216">
        <f t="shared" si="60"/>
        <v>4.0000000000000062</v>
      </c>
      <c r="K423" s="166">
        <f t="shared" si="61"/>
        <v>138.48485099903999</v>
      </c>
      <c r="L423" s="189">
        <f t="shared" si="62"/>
        <v>144.02424503900161</v>
      </c>
      <c r="M423" s="214">
        <f t="shared" si="56"/>
        <v>1543.1169111321601</v>
      </c>
      <c r="N423" s="215"/>
      <c r="O423" s="225"/>
      <c r="P423" s="232"/>
      <c r="U423" s="128"/>
    </row>
    <row r="424" spans="1:21" s="148" customFormat="1">
      <c r="A424" s="141">
        <v>511101131</v>
      </c>
      <c r="B424" s="161" t="s">
        <v>546</v>
      </c>
      <c r="C424" s="162">
        <v>1</v>
      </c>
      <c r="D424" s="166">
        <v>1709.0990280000001</v>
      </c>
      <c r="E424" s="162">
        <v>1</v>
      </c>
      <c r="F424" s="216">
        <f t="shared" si="57"/>
        <v>253.92328416000004</v>
      </c>
      <c r="G424" s="146">
        <f t="shared" si="58"/>
        <v>1777.4629891200002</v>
      </c>
      <c r="H424" s="216">
        <f t="shared" si="59"/>
        <v>4.0000000000000036</v>
      </c>
      <c r="I424" s="216">
        <f t="shared" si="55"/>
        <v>68.363961120000113</v>
      </c>
      <c r="J424" s="216">
        <f t="shared" si="60"/>
        <v>4.0000000000000062</v>
      </c>
      <c r="K424" s="166">
        <f t="shared" si="61"/>
        <v>136.72792224</v>
      </c>
      <c r="L424" s="189">
        <f t="shared" si="62"/>
        <v>142.19703912960003</v>
      </c>
      <c r="M424" s="214">
        <f t="shared" si="56"/>
        <v>1523.5397049600001</v>
      </c>
      <c r="N424" s="215"/>
      <c r="O424" s="225"/>
      <c r="P424" s="232"/>
      <c r="U424" s="128"/>
    </row>
    <row r="425" spans="1:21" s="148" customFormat="1">
      <c r="A425" s="141">
        <v>511101131</v>
      </c>
      <c r="B425" s="161" t="s">
        <v>547</v>
      </c>
      <c r="C425" s="162">
        <v>1</v>
      </c>
      <c r="D425" s="166">
        <v>1577.6298720000002</v>
      </c>
      <c r="E425" s="162">
        <v>1</v>
      </c>
      <c r="F425" s="216">
        <f t="shared" si="57"/>
        <v>234.39072384000002</v>
      </c>
      <c r="G425" s="146">
        <f t="shared" si="58"/>
        <v>1640.7350668800002</v>
      </c>
      <c r="H425" s="216">
        <f t="shared" si="59"/>
        <v>4.0000000000000036</v>
      </c>
      <c r="I425" s="216">
        <f t="shared" si="55"/>
        <v>63.105194879999999</v>
      </c>
      <c r="J425" s="216">
        <f t="shared" si="60"/>
        <v>3.9999999999999996</v>
      </c>
      <c r="K425" s="166">
        <f t="shared" si="61"/>
        <v>126.21038976000001</v>
      </c>
      <c r="L425" s="189">
        <f t="shared" si="62"/>
        <v>131.25880535040002</v>
      </c>
      <c r="M425" s="214">
        <f t="shared" si="56"/>
        <v>1406.34434304</v>
      </c>
      <c r="N425" s="215"/>
      <c r="O425" s="225"/>
      <c r="P425" s="232"/>
      <c r="U425" s="128"/>
    </row>
    <row r="426" spans="1:21" s="148" customFormat="1">
      <c r="A426" s="141">
        <v>511101131</v>
      </c>
      <c r="B426" s="161" t="s">
        <v>548</v>
      </c>
      <c r="C426" s="162">
        <v>1</v>
      </c>
      <c r="D426" s="166">
        <v>1485.8268384960002</v>
      </c>
      <c r="E426" s="162">
        <v>1</v>
      </c>
      <c r="F426" s="216">
        <f t="shared" si="57"/>
        <v>220.75141600512003</v>
      </c>
      <c r="G426" s="146">
        <f t="shared" si="58"/>
        <v>1545.2599120358402</v>
      </c>
      <c r="H426" s="216">
        <f t="shared" si="59"/>
        <v>4.0000000000000036</v>
      </c>
      <c r="I426" s="216">
        <f t="shared" si="55"/>
        <v>59.433073539840052</v>
      </c>
      <c r="J426" s="216">
        <f t="shared" si="60"/>
        <v>4.0000000000000027</v>
      </c>
      <c r="K426" s="166">
        <f t="shared" si="61"/>
        <v>118.86614707968002</v>
      </c>
      <c r="L426" s="189">
        <f t="shared" si="62"/>
        <v>123.62079296286721</v>
      </c>
      <c r="M426" s="214">
        <f t="shared" si="56"/>
        <v>1324.5084960307202</v>
      </c>
      <c r="N426" s="215"/>
      <c r="O426" s="225"/>
      <c r="P426" s="232"/>
      <c r="U426" s="128"/>
    </row>
    <row r="427" spans="1:21" s="148" customFormat="1">
      <c r="A427" s="141">
        <v>511101131</v>
      </c>
      <c r="B427" s="161" t="s">
        <v>456</v>
      </c>
      <c r="C427" s="162">
        <v>1</v>
      </c>
      <c r="D427" s="166">
        <v>1311.4075520000001</v>
      </c>
      <c r="E427" s="162">
        <v>1</v>
      </c>
      <c r="F427" s="216">
        <f t="shared" si="57"/>
        <v>194.83769344000004</v>
      </c>
      <c r="G427" s="146">
        <f t="shared" si="58"/>
        <v>1363.8638540800002</v>
      </c>
      <c r="H427" s="216">
        <f t="shared" si="59"/>
        <v>4.0000000000000036</v>
      </c>
      <c r="I427" s="216">
        <f t="shared" si="55"/>
        <v>52.456302080000114</v>
      </c>
      <c r="J427" s="216">
        <f t="shared" si="60"/>
        <v>4.000000000000008</v>
      </c>
      <c r="K427" s="166">
        <f t="shared" si="61"/>
        <v>104.91260416000001</v>
      </c>
      <c r="L427" s="189">
        <f t="shared" si="62"/>
        <v>109.10910832640002</v>
      </c>
      <c r="M427" s="214">
        <f t="shared" si="56"/>
        <v>1169.0261606400002</v>
      </c>
      <c r="N427" s="215"/>
      <c r="O427" s="225"/>
      <c r="P427" s="232"/>
      <c r="U427" s="128"/>
    </row>
    <row r="428" spans="1:21" s="148" customFormat="1">
      <c r="A428" s="141">
        <v>511101131</v>
      </c>
      <c r="B428" s="161" t="s">
        <v>456</v>
      </c>
      <c r="C428" s="162">
        <v>1</v>
      </c>
      <c r="D428" s="166">
        <v>1311.4075520000001</v>
      </c>
      <c r="E428" s="162">
        <v>1</v>
      </c>
      <c r="F428" s="216">
        <f t="shared" si="57"/>
        <v>194.83769344000004</v>
      </c>
      <c r="G428" s="146">
        <f t="shared" si="58"/>
        <v>1363.8638540800002</v>
      </c>
      <c r="H428" s="216">
        <f t="shared" si="59"/>
        <v>4.0000000000000036</v>
      </c>
      <c r="I428" s="216">
        <f t="shared" si="55"/>
        <v>52.456302080000114</v>
      </c>
      <c r="J428" s="216">
        <f t="shared" si="60"/>
        <v>4.000000000000008</v>
      </c>
      <c r="K428" s="166">
        <f t="shared" si="61"/>
        <v>104.91260416000001</v>
      </c>
      <c r="L428" s="189">
        <f t="shared" si="62"/>
        <v>109.10910832640002</v>
      </c>
      <c r="M428" s="214">
        <f t="shared" si="56"/>
        <v>1169.0261606400002</v>
      </c>
      <c r="N428" s="215"/>
      <c r="O428" s="225"/>
      <c r="P428" s="232"/>
      <c r="U428" s="128"/>
    </row>
    <row r="429" spans="1:21" s="148" customFormat="1">
      <c r="A429" s="141">
        <v>511101131</v>
      </c>
      <c r="B429" s="161" t="s">
        <v>549</v>
      </c>
      <c r="C429" s="162">
        <v>2</v>
      </c>
      <c r="D429" s="146">
        <v>1311.4110915360002</v>
      </c>
      <c r="E429" s="162">
        <v>2</v>
      </c>
      <c r="F429" s="216">
        <f t="shared" si="57"/>
        <v>194.83821931392004</v>
      </c>
      <c r="G429" s="146">
        <f t="shared" si="58"/>
        <v>1363.8675351974402</v>
      </c>
      <c r="H429" s="216">
        <f t="shared" si="59"/>
        <v>4.0000000000000036</v>
      </c>
      <c r="I429" s="216">
        <f t="shared" si="55"/>
        <v>52.456443661440062</v>
      </c>
      <c r="J429" s="216">
        <f t="shared" si="60"/>
        <v>4.0000000000000044</v>
      </c>
      <c r="K429" s="166">
        <f t="shared" si="61"/>
        <v>104.91288732288001</v>
      </c>
      <c r="L429" s="189">
        <f t="shared" si="62"/>
        <v>109.10940281579522</v>
      </c>
      <c r="M429" s="214">
        <f t="shared" si="56"/>
        <v>1169.0293158835202</v>
      </c>
      <c r="N429" s="215"/>
      <c r="O429" s="225"/>
      <c r="P429" s="232"/>
      <c r="U429" s="128"/>
    </row>
    <row r="430" spans="1:21" s="148" customFormat="1">
      <c r="A430" s="141">
        <v>511101131</v>
      </c>
      <c r="B430" s="161" t="s">
        <v>550</v>
      </c>
      <c r="C430" s="162">
        <v>2</v>
      </c>
      <c r="D430" s="146">
        <v>1311.4110915360002</v>
      </c>
      <c r="E430" s="162">
        <v>2</v>
      </c>
      <c r="F430" s="216">
        <f t="shared" si="57"/>
        <v>194.83821931392004</v>
      </c>
      <c r="G430" s="146">
        <f t="shared" si="58"/>
        <v>1363.8675351974402</v>
      </c>
      <c r="H430" s="216">
        <f t="shared" si="59"/>
        <v>4.0000000000000036</v>
      </c>
      <c r="I430" s="216">
        <f t="shared" si="55"/>
        <v>52.456443661440062</v>
      </c>
      <c r="J430" s="216">
        <f t="shared" si="60"/>
        <v>4.0000000000000044</v>
      </c>
      <c r="K430" s="166">
        <f t="shared" si="61"/>
        <v>104.91288732288001</v>
      </c>
      <c r="L430" s="189">
        <f t="shared" si="62"/>
        <v>109.10940281579522</v>
      </c>
      <c r="M430" s="214">
        <f t="shared" si="56"/>
        <v>1169.0293158835202</v>
      </c>
      <c r="N430" s="215"/>
      <c r="O430" s="225"/>
      <c r="P430" s="232"/>
      <c r="U430" s="128"/>
    </row>
    <row r="431" spans="1:21" s="148" customFormat="1">
      <c r="A431" s="141">
        <v>511101131</v>
      </c>
      <c r="B431" s="161" t="s">
        <v>647</v>
      </c>
      <c r="C431" s="162">
        <v>10</v>
      </c>
      <c r="D431" s="146">
        <v>1311.4110915360002</v>
      </c>
      <c r="E431" s="162">
        <v>10</v>
      </c>
      <c r="F431" s="216">
        <f t="shared" si="57"/>
        <v>194.83821931392004</v>
      </c>
      <c r="G431" s="146">
        <f t="shared" si="58"/>
        <v>1363.8675351974402</v>
      </c>
      <c r="H431" s="216">
        <f t="shared" si="59"/>
        <v>4.0000000000000036</v>
      </c>
      <c r="I431" s="216">
        <f t="shared" si="55"/>
        <v>52.456443661440062</v>
      </c>
      <c r="J431" s="216">
        <f t="shared" si="60"/>
        <v>4.0000000000000044</v>
      </c>
      <c r="K431" s="166">
        <f t="shared" si="61"/>
        <v>104.91288732288001</v>
      </c>
      <c r="L431" s="189">
        <f t="shared" si="62"/>
        <v>109.10940281579522</v>
      </c>
      <c r="M431" s="214">
        <f t="shared" si="56"/>
        <v>1169.0293158835202</v>
      </c>
      <c r="N431" s="215"/>
      <c r="O431" s="225"/>
      <c r="P431" s="232"/>
      <c r="U431" s="128"/>
    </row>
    <row r="432" spans="1:21" s="148" customFormat="1">
      <c r="A432" s="141">
        <v>511101131</v>
      </c>
      <c r="B432" s="161" t="s">
        <v>552</v>
      </c>
      <c r="C432" s="162">
        <v>1</v>
      </c>
      <c r="D432" s="166">
        <v>1311.4110915360002</v>
      </c>
      <c r="E432" s="162">
        <v>1</v>
      </c>
      <c r="F432" s="216">
        <f t="shared" si="57"/>
        <v>194.83821931392004</v>
      </c>
      <c r="G432" s="146">
        <f t="shared" si="58"/>
        <v>1363.8675351974402</v>
      </c>
      <c r="H432" s="216">
        <f t="shared" si="59"/>
        <v>4.0000000000000036</v>
      </c>
      <c r="I432" s="216">
        <f t="shared" si="55"/>
        <v>52.456443661440062</v>
      </c>
      <c r="J432" s="216">
        <f t="shared" si="60"/>
        <v>4.0000000000000044</v>
      </c>
      <c r="K432" s="166">
        <f t="shared" si="61"/>
        <v>104.91288732288001</v>
      </c>
      <c r="L432" s="189">
        <f t="shared" si="62"/>
        <v>109.10940281579522</v>
      </c>
      <c r="M432" s="214">
        <f t="shared" si="56"/>
        <v>1169.0293158835202</v>
      </c>
      <c r="N432" s="215"/>
      <c r="O432" s="225"/>
      <c r="P432" s="232"/>
      <c r="U432" s="128"/>
    </row>
    <row r="433" spans="1:21" s="148" customFormat="1">
      <c r="A433" s="141">
        <v>511101131</v>
      </c>
      <c r="B433" s="161" t="s">
        <v>553</v>
      </c>
      <c r="C433" s="162">
        <v>1</v>
      </c>
      <c r="D433" s="166">
        <v>1283.8651731360003</v>
      </c>
      <c r="E433" s="162">
        <v>1</v>
      </c>
      <c r="F433" s="216">
        <f t="shared" si="57"/>
        <v>190.74568286592006</v>
      </c>
      <c r="G433" s="146">
        <f t="shared" si="58"/>
        <v>1335.2197800614404</v>
      </c>
      <c r="H433" s="216">
        <f t="shared" si="59"/>
        <v>4.0000000000000036</v>
      </c>
      <c r="I433" s="216">
        <f t="shared" si="55"/>
        <v>51.354606925440066</v>
      </c>
      <c r="J433" s="216">
        <f t="shared" si="60"/>
        <v>4.0000000000000044</v>
      </c>
      <c r="K433" s="166">
        <f t="shared" si="61"/>
        <v>102.70921385088002</v>
      </c>
      <c r="L433" s="189">
        <f t="shared" si="62"/>
        <v>106.81758240491523</v>
      </c>
      <c r="M433" s="214">
        <f t="shared" si="56"/>
        <v>1144.4740971955202</v>
      </c>
      <c r="N433" s="215"/>
      <c r="O433" s="225"/>
      <c r="P433" s="232"/>
      <c r="U433" s="128"/>
    </row>
    <row r="434" spans="1:21" s="148" customFormat="1">
      <c r="A434" s="141">
        <v>511101131</v>
      </c>
      <c r="B434" s="161" t="s">
        <v>470</v>
      </c>
      <c r="C434" s="162">
        <v>1</v>
      </c>
      <c r="D434" s="166">
        <v>1231.5154073040003</v>
      </c>
      <c r="E434" s="162">
        <v>1</v>
      </c>
      <c r="F434" s="216">
        <f t="shared" si="57"/>
        <v>182.96800337088004</v>
      </c>
      <c r="G434" s="146">
        <f t="shared" si="58"/>
        <v>1280.7760235961603</v>
      </c>
      <c r="H434" s="216">
        <f t="shared" si="59"/>
        <v>4.0000000000000036</v>
      </c>
      <c r="I434" s="216">
        <f t="shared" si="55"/>
        <v>49.260616292159966</v>
      </c>
      <c r="J434" s="216">
        <f t="shared" si="60"/>
        <v>3.9999999999999964</v>
      </c>
      <c r="K434" s="166">
        <f t="shared" si="61"/>
        <v>98.521232584320032</v>
      </c>
      <c r="L434" s="189">
        <f t="shared" si="62"/>
        <v>102.46208188769282</v>
      </c>
      <c r="M434" s="214">
        <f t="shared" si="56"/>
        <v>1097.8080202252802</v>
      </c>
      <c r="N434" s="215"/>
      <c r="O434" s="225"/>
      <c r="P434" s="232"/>
      <c r="U434" s="128"/>
    </row>
    <row r="435" spans="1:21" s="148" customFormat="1">
      <c r="A435" s="141">
        <v>511101131</v>
      </c>
      <c r="B435" s="161" t="s">
        <v>554</v>
      </c>
      <c r="C435" s="162">
        <v>25</v>
      </c>
      <c r="D435" s="146">
        <v>1195.7420835360001</v>
      </c>
      <c r="E435" s="162">
        <v>25</v>
      </c>
      <c r="F435" s="216">
        <f t="shared" si="57"/>
        <v>177.65310955392005</v>
      </c>
      <c r="G435" s="146">
        <f t="shared" si="58"/>
        <v>1243.5717668774403</v>
      </c>
      <c r="H435" s="216">
        <f t="shared" si="59"/>
        <v>4.0000000000000036</v>
      </c>
      <c r="I435" s="216">
        <f t="shared" si="55"/>
        <v>47.829683341440159</v>
      </c>
      <c r="J435" s="216">
        <f t="shared" si="60"/>
        <v>4.0000000000000133</v>
      </c>
      <c r="K435" s="166">
        <f t="shared" si="61"/>
        <v>95.659366682880005</v>
      </c>
      <c r="L435" s="189">
        <f t="shared" si="62"/>
        <v>99.485741350195227</v>
      </c>
      <c r="M435" s="214">
        <f t="shared" si="56"/>
        <v>1065.9186573235202</v>
      </c>
      <c r="N435" s="215"/>
      <c r="O435" s="225"/>
      <c r="P435" s="232"/>
      <c r="U435" s="128"/>
    </row>
    <row r="436" spans="1:21" s="148" customFormat="1">
      <c r="A436" s="141">
        <v>511101131</v>
      </c>
      <c r="B436" s="161" t="s">
        <v>555</v>
      </c>
      <c r="C436" s="162">
        <v>1</v>
      </c>
      <c r="D436" s="146">
        <v>1081.315026792</v>
      </c>
      <c r="E436" s="162">
        <v>0</v>
      </c>
      <c r="F436" s="216">
        <v>0</v>
      </c>
      <c r="G436" s="146">
        <v>0</v>
      </c>
      <c r="H436" s="216">
        <v>0</v>
      </c>
      <c r="I436" s="216">
        <v>0</v>
      </c>
      <c r="J436" s="216">
        <v>0</v>
      </c>
      <c r="K436" s="166">
        <f t="shared" si="61"/>
        <v>86.505202143360009</v>
      </c>
      <c r="L436" s="189">
        <f t="shared" si="62"/>
        <v>0</v>
      </c>
      <c r="M436" s="214">
        <f t="shared" si="56"/>
        <v>0</v>
      </c>
      <c r="N436" s="215"/>
      <c r="O436" s="225"/>
      <c r="P436" s="232"/>
      <c r="U436" s="128"/>
    </row>
    <row r="437" spans="1:21" s="148" customFormat="1">
      <c r="A437" s="141">
        <v>511101131</v>
      </c>
      <c r="B437" s="161" t="s">
        <v>556</v>
      </c>
      <c r="C437" s="162">
        <v>11</v>
      </c>
      <c r="D437" s="166">
        <v>1081.315026792</v>
      </c>
      <c r="E437" s="162">
        <v>11</v>
      </c>
      <c r="F437" s="216">
        <f t="shared" si="57"/>
        <v>160.65251826624004</v>
      </c>
      <c r="G437" s="146">
        <f t="shared" si="58"/>
        <v>1124.5676278636802</v>
      </c>
      <c r="H437" s="216">
        <f t="shared" si="59"/>
        <v>4.0000000000000036</v>
      </c>
      <c r="I437" s="216">
        <f t="shared" si="55"/>
        <v>43.252601071680147</v>
      </c>
      <c r="J437" s="216">
        <f t="shared" si="60"/>
        <v>4.0000000000000133</v>
      </c>
      <c r="K437" s="166">
        <f t="shared" si="61"/>
        <v>86.505202143360009</v>
      </c>
      <c r="L437" s="189">
        <f t="shared" si="62"/>
        <v>89.965410229094417</v>
      </c>
      <c r="M437" s="214">
        <f t="shared" si="56"/>
        <v>963.91510959744005</v>
      </c>
      <c r="N437" s="215"/>
      <c r="O437" s="225"/>
      <c r="P437" s="232"/>
      <c r="U437" s="128"/>
    </row>
    <row r="438" spans="1:21" s="148" customFormat="1">
      <c r="A438" s="141">
        <v>511101131</v>
      </c>
      <c r="B438" s="161" t="s">
        <v>557</v>
      </c>
      <c r="C438" s="162">
        <v>6</v>
      </c>
      <c r="D438" s="166">
        <v>1081.315026792</v>
      </c>
      <c r="E438" s="162">
        <v>6</v>
      </c>
      <c r="F438" s="216">
        <f t="shared" si="57"/>
        <v>160.65251826624004</v>
      </c>
      <c r="G438" s="146">
        <f t="shared" si="58"/>
        <v>1124.5676278636802</v>
      </c>
      <c r="H438" s="216">
        <f t="shared" si="59"/>
        <v>4.0000000000000036</v>
      </c>
      <c r="I438" s="216">
        <f t="shared" si="55"/>
        <v>43.252601071680147</v>
      </c>
      <c r="J438" s="216">
        <f t="shared" si="60"/>
        <v>4.0000000000000133</v>
      </c>
      <c r="K438" s="166">
        <f t="shared" si="61"/>
        <v>86.505202143360009</v>
      </c>
      <c r="L438" s="189">
        <f t="shared" si="62"/>
        <v>89.965410229094417</v>
      </c>
      <c r="M438" s="214">
        <f t="shared" si="56"/>
        <v>963.91510959744005</v>
      </c>
      <c r="N438" s="215"/>
      <c r="O438" s="225"/>
      <c r="P438" s="232"/>
      <c r="U438" s="128"/>
    </row>
    <row r="439" spans="1:21" s="148" customFormat="1">
      <c r="A439" s="141">
        <v>511101131</v>
      </c>
      <c r="B439" s="161" t="s">
        <v>558</v>
      </c>
      <c r="C439" s="162">
        <v>4</v>
      </c>
      <c r="D439" s="166">
        <v>1081.315026792</v>
      </c>
      <c r="E439" s="162">
        <v>4</v>
      </c>
      <c r="F439" s="216">
        <f t="shared" si="57"/>
        <v>160.65251826624004</v>
      </c>
      <c r="G439" s="146">
        <f t="shared" si="58"/>
        <v>1124.5676278636802</v>
      </c>
      <c r="H439" s="216">
        <f t="shared" si="59"/>
        <v>4.0000000000000036</v>
      </c>
      <c r="I439" s="216">
        <f t="shared" si="55"/>
        <v>43.252601071680147</v>
      </c>
      <c r="J439" s="216">
        <f t="shared" si="60"/>
        <v>4.0000000000000133</v>
      </c>
      <c r="K439" s="166">
        <f t="shared" si="61"/>
        <v>86.505202143360009</v>
      </c>
      <c r="L439" s="189">
        <f t="shared" si="62"/>
        <v>89.965410229094417</v>
      </c>
      <c r="M439" s="214">
        <f t="shared" si="56"/>
        <v>963.91510959744005</v>
      </c>
      <c r="N439" s="215"/>
      <c r="O439" s="225"/>
      <c r="P439" s="232"/>
      <c r="U439" s="128"/>
    </row>
    <row r="440" spans="1:21" s="148" customFormat="1">
      <c r="A440" s="141">
        <v>511101131</v>
      </c>
      <c r="B440" s="161" t="s">
        <v>559</v>
      </c>
      <c r="C440" s="162">
        <v>2</v>
      </c>
      <c r="D440" s="146">
        <v>1036.2524084640002</v>
      </c>
      <c r="E440" s="162">
        <v>2</v>
      </c>
      <c r="F440" s="216">
        <f t="shared" si="57"/>
        <v>153.95750068608004</v>
      </c>
      <c r="G440" s="146">
        <f t="shared" si="58"/>
        <v>1077.7025048025603</v>
      </c>
      <c r="H440" s="216">
        <f t="shared" si="59"/>
        <v>4.0000000000000036</v>
      </c>
      <c r="I440" s="216">
        <f t="shared" si="55"/>
        <v>41.450096338560115</v>
      </c>
      <c r="J440" s="216">
        <f t="shared" si="60"/>
        <v>4.0000000000000107</v>
      </c>
      <c r="K440" s="166">
        <f t="shared" si="61"/>
        <v>82.900192677120017</v>
      </c>
      <c r="L440" s="189">
        <f t="shared" si="62"/>
        <v>86.216200384204825</v>
      </c>
      <c r="M440" s="214">
        <f t="shared" si="56"/>
        <v>923.74500411648012</v>
      </c>
      <c r="N440" s="215"/>
      <c r="O440" s="225"/>
      <c r="P440" s="232"/>
      <c r="U440" s="128"/>
    </row>
    <row r="441" spans="1:21" s="148" customFormat="1">
      <c r="A441" s="141">
        <v>511101131</v>
      </c>
      <c r="B441" s="161" t="s">
        <v>560</v>
      </c>
      <c r="C441" s="162">
        <v>2</v>
      </c>
      <c r="D441" s="146">
        <v>1036.2524084640002</v>
      </c>
      <c r="E441" s="162">
        <v>0</v>
      </c>
      <c r="F441" s="216">
        <v>0</v>
      </c>
      <c r="G441" s="146">
        <v>0</v>
      </c>
      <c r="H441" s="216">
        <v>0</v>
      </c>
      <c r="I441" s="216">
        <v>0</v>
      </c>
      <c r="J441" s="216">
        <f t="shared" si="60"/>
        <v>0</v>
      </c>
      <c r="K441" s="166">
        <f t="shared" si="61"/>
        <v>82.900192677120017</v>
      </c>
      <c r="L441" s="189">
        <f t="shared" si="62"/>
        <v>0</v>
      </c>
      <c r="M441" s="214">
        <f t="shared" si="56"/>
        <v>0</v>
      </c>
      <c r="N441" s="215"/>
      <c r="O441" s="225"/>
      <c r="P441" s="232"/>
      <c r="U441" s="128"/>
    </row>
    <row r="442" spans="1:21" s="148" customFormat="1">
      <c r="A442" s="141">
        <v>511101131</v>
      </c>
      <c r="B442" s="161" t="s">
        <v>561</v>
      </c>
      <c r="C442" s="162">
        <v>1</v>
      </c>
      <c r="D442" s="166">
        <v>1036.2524084640002</v>
      </c>
      <c r="E442" s="162">
        <v>1</v>
      </c>
      <c r="F442" s="216">
        <f t="shared" si="57"/>
        <v>153.95750068608004</v>
      </c>
      <c r="G442" s="146">
        <f t="shared" si="58"/>
        <v>1077.7025048025603</v>
      </c>
      <c r="H442" s="216">
        <f t="shared" si="59"/>
        <v>4.0000000000000036</v>
      </c>
      <c r="I442" s="216">
        <f t="shared" si="55"/>
        <v>41.450096338560115</v>
      </c>
      <c r="J442" s="216">
        <f t="shared" si="60"/>
        <v>4.0000000000000107</v>
      </c>
      <c r="K442" s="166">
        <f t="shared" si="61"/>
        <v>82.900192677120017</v>
      </c>
      <c r="L442" s="189">
        <f t="shared" si="62"/>
        <v>86.216200384204825</v>
      </c>
      <c r="M442" s="214">
        <f t="shared" si="56"/>
        <v>923.74500411648012</v>
      </c>
      <c r="N442" s="215"/>
      <c r="O442" s="225"/>
      <c r="P442" s="232"/>
      <c r="U442" s="128"/>
    </row>
    <row r="443" spans="1:21" s="148" customFormat="1">
      <c r="A443" s="141">
        <v>511101131</v>
      </c>
      <c r="B443" s="161" t="s">
        <v>562</v>
      </c>
      <c r="C443" s="162">
        <v>1</v>
      </c>
      <c r="D443" s="166">
        <v>920.28409199999999</v>
      </c>
      <c r="E443" s="162">
        <v>1</v>
      </c>
      <c r="F443" s="216">
        <f t="shared" si="57"/>
        <v>136.72792224</v>
      </c>
      <c r="G443" s="146">
        <f t="shared" si="58"/>
        <v>957.09545567999999</v>
      </c>
      <c r="H443" s="216">
        <f t="shared" si="59"/>
        <v>4.0000000000000036</v>
      </c>
      <c r="I443" s="216">
        <f t="shared" si="55"/>
        <v>36.811363679999999</v>
      </c>
      <c r="J443" s="216">
        <f t="shared" si="60"/>
        <v>4</v>
      </c>
      <c r="K443" s="166">
        <f t="shared" si="61"/>
        <v>73.622727359999999</v>
      </c>
      <c r="L443" s="189">
        <f t="shared" si="62"/>
        <v>76.567636454400002</v>
      </c>
      <c r="M443" s="214">
        <f t="shared" si="56"/>
        <v>820.36753343999987</v>
      </c>
      <c r="N443" s="215"/>
      <c r="O443" s="225"/>
      <c r="P443" s="232"/>
      <c r="U443" s="128"/>
    </row>
    <row r="444" spans="1:21" s="148" customFormat="1">
      <c r="A444" s="141"/>
      <c r="B444" s="161"/>
      <c r="C444" s="162"/>
      <c r="D444" s="166"/>
      <c r="E444" s="162"/>
      <c r="F444" s="162"/>
      <c r="G444" s="166"/>
      <c r="H444" s="216"/>
      <c r="I444" s="216"/>
      <c r="J444" s="216"/>
      <c r="K444" s="166"/>
      <c r="L444" s="189"/>
      <c r="M444" s="214"/>
      <c r="N444" s="215"/>
      <c r="P444" s="232"/>
      <c r="U444" s="128"/>
    </row>
    <row r="445" spans="1:21" s="148" customFormat="1">
      <c r="A445" s="144"/>
      <c r="B445" s="161" t="s">
        <v>397</v>
      </c>
      <c r="C445" s="162">
        <f>SUM(C406:C443)</f>
        <v>100</v>
      </c>
      <c r="D445" s="161"/>
      <c r="E445" s="162">
        <f>SUM(E406:E443)</f>
        <v>97</v>
      </c>
      <c r="F445" s="162"/>
      <c r="G445" s="161"/>
      <c r="H445" s="162"/>
      <c r="I445" s="162"/>
      <c r="J445" s="162"/>
      <c r="K445" s="161"/>
      <c r="L445" s="179"/>
      <c r="M445" s="214"/>
      <c r="N445" s="215"/>
      <c r="P445" s="232"/>
      <c r="R445" s="149"/>
    </row>
    <row r="446" spans="1:21" s="148" customFormat="1">
      <c r="A446" s="150"/>
      <c r="B446" s="219"/>
      <c r="C446" s="219"/>
      <c r="D446" s="219"/>
      <c r="E446" s="219"/>
      <c r="F446" s="219"/>
      <c r="G446" s="219"/>
      <c r="H446" s="220"/>
      <c r="I446" s="220"/>
      <c r="J446" s="220"/>
      <c r="K446" s="219"/>
      <c r="L446" s="188"/>
      <c r="M446" s="221"/>
      <c r="N446" s="215"/>
      <c r="P446" s="232"/>
      <c r="R446" s="149"/>
    </row>
    <row r="447" spans="1:21" s="148" customFormat="1" ht="20.25">
      <c r="A447" s="1026" t="s">
        <v>382</v>
      </c>
      <c r="B447" s="1027"/>
      <c r="C447" s="1027"/>
      <c r="D447" s="1027"/>
      <c r="E447" s="1027"/>
      <c r="F447" s="1027"/>
      <c r="G447" s="1027"/>
      <c r="H447" s="1027"/>
      <c r="I447" s="1027"/>
      <c r="J447" s="1027"/>
      <c r="K447" s="1027"/>
      <c r="L447" s="1027"/>
      <c r="M447" s="1028"/>
      <c r="N447" s="163"/>
      <c r="P447" s="232"/>
    </row>
    <row r="448" spans="1:21" s="148" customFormat="1" ht="18">
      <c r="A448" s="1020" t="s">
        <v>383</v>
      </c>
      <c r="B448" s="1021"/>
      <c r="C448" s="1021"/>
      <c r="D448" s="1021"/>
      <c r="E448" s="1021"/>
      <c r="F448" s="1021"/>
      <c r="G448" s="1021"/>
      <c r="H448" s="1021"/>
      <c r="I448" s="1021"/>
      <c r="J448" s="1021"/>
      <c r="K448" s="1021"/>
      <c r="L448" s="1021"/>
      <c r="M448" s="1022"/>
      <c r="N448" s="164"/>
      <c r="P448" s="232"/>
    </row>
    <row r="449" spans="1:17" s="148" customFormat="1" ht="18">
      <c r="A449" s="1020" t="s">
        <v>384</v>
      </c>
      <c r="B449" s="1021"/>
      <c r="C449" s="1021"/>
      <c r="D449" s="1021"/>
      <c r="E449" s="1021"/>
      <c r="F449" s="1021"/>
      <c r="G449" s="1021"/>
      <c r="H449" s="1021"/>
      <c r="I449" s="1021"/>
      <c r="J449" s="1021"/>
      <c r="K449" s="1021"/>
      <c r="L449" s="1021"/>
      <c r="M449" s="1022"/>
      <c r="N449" s="164"/>
      <c r="P449" s="232"/>
    </row>
    <row r="450" spans="1:17" s="148" customFormat="1">
      <c r="A450" s="131"/>
      <c r="B450" s="132" t="s">
        <v>563</v>
      </c>
      <c r="D450" s="581"/>
      <c r="E450" s="581"/>
      <c r="F450" s="581"/>
      <c r="H450" s="200"/>
      <c r="I450" s="200"/>
      <c r="J450" s="200"/>
      <c r="K450" s="581"/>
      <c r="L450" s="581"/>
      <c r="M450" s="201"/>
      <c r="N450" s="202"/>
      <c r="P450" s="232"/>
    </row>
    <row r="451" spans="1:17" s="148" customFormat="1">
      <c r="A451" s="133" t="s">
        <v>564</v>
      </c>
      <c r="B451" s="132" t="s">
        <v>1704</v>
      </c>
      <c r="D451" s="581"/>
      <c r="E451" s="581"/>
      <c r="F451" s="581"/>
      <c r="H451" s="200"/>
      <c r="I451" s="200"/>
      <c r="J451" s="200"/>
      <c r="K451" s="581"/>
      <c r="L451" s="581"/>
      <c r="M451" s="201"/>
      <c r="N451" s="202"/>
      <c r="P451" s="232"/>
    </row>
    <row r="452" spans="1:17">
      <c r="A452" s="1029" t="s">
        <v>621</v>
      </c>
      <c r="B452" s="1030"/>
      <c r="C452" s="1030"/>
      <c r="D452" s="1030"/>
      <c r="E452" s="1031"/>
      <c r="F452" s="581"/>
      <c r="G452" s="148"/>
      <c r="H452" s="200"/>
      <c r="I452" s="200"/>
      <c r="J452" s="200"/>
      <c r="K452" s="200"/>
      <c r="L452" s="200"/>
      <c r="M452" s="204"/>
      <c r="N452" s="205"/>
      <c r="O452" s="148"/>
      <c r="P452" s="232"/>
      <c r="Q452" s="148"/>
    </row>
    <row r="453" spans="1:17">
      <c r="A453" s="582" t="s">
        <v>622</v>
      </c>
      <c r="B453" s="582" t="s">
        <v>388</v>
      </c>
      <c r="C453" s="1032">
        <v>2014</v>
      </c>
      <c r="D453" s="1032"/>
      <c r="E453" s="1032">
        <v>2015</v>
      </c>
      <c r="F453" s="1032"/>
      <c r="G453" s="1032"/>
      <c r="H453" s="207"/>
      <c r="I453" s="582" t="s">
        <v>623</v>
      </c>
      <c r="J453" s="208" t="s">
        <v>624</v>
      </c>
      <c r="K453" s="582">
        <v>2014</v>
      </c>
      <c r="L453" s="582">
        <v>2015</v>
      </c>
      <c r="M453" s="209" t="s">
        <v>625</v>
      </c>
      <c r="N453" s="202"/>
      <c r="O453" s="148"/>
      <c r="P453" s="232"/>
      <c r="Q453" s="148"/>
    </row>
    <row r="454" spans="1:17">
      <c r="A454" s="165"/>
      <c r="B454" s="210"/>
      <c r="C454" s="211" t="s">
        <v>387</v>
      </c>
      <c r="D454" s="140" t="s">
        <v>626</v>
      </c>
      <c r="E454" s="211" t="s">
        <v>387</v>
      </c>
      <c r="F454" s="140" t="s">
        <v>627</v>
      </c>
      <c r="G454" s="140" t="s">
        <v>626</v>
      </c>
      <c r="H454" s="582" t="s">
        <v>628</v>
      </c>
      <c r="I454" s="582" t="s">
        <v>629</v>
      </c>
      <c r="J454" s="208" t="s">
        <v>630</v>
      </c>
      <c r="K454" s="582" t="s">
        <v>393</v>
      </c>
      <c r="L454" s="582" t="s">
        <v>393</v>
      </c>
      <c r="M454" s="209" t="s">
        <v>631</v>
      </c>
      <c r="N454" s="202"/>
      <c r="O454" s="148"/>
      <c r="P454" s="232"/>
      <c r="Q454" s="148"/>
    </row>
    <row r="455" spans="1:17">
      <c r="A455" s="179"/>
      <c r="B455" s="144"/>
      <c r="C455" s="212"/>
      <c r="D455" s="212"/>
      <c r="E455" s="212"/>
      <c r="F455" s="212"/>
      <c r="G455" s="212"/>
      <c r="H455" s="162"/>
      <c r="I455" s="162"/>
      <c r="J455" s="584"/>
      <c r="K455" s="238"/>
      <c r="L455" s="222"/>
      <c r="M455" s="223"/>
      <c r="N455" s="215"/>
      <c r="O455" s="148"/>
      <c r="P455" s="232"/>
      <c r="Q455" s="148"/>
    </row>
    <row r="456" spans="1:17">
      <c r="A456" s="141">
        <v>511101131</v>
      </c>
      <c r="B456" s="161" t="s">
        <v>453</v>
      </c>
      <c r="C456" s="142">
        <v>1</v>
      </c>
      <c r="D456" s="189">
        <v>6385.0653664761603</v>
      </c>
      <c r="E456" s="142">
        <v>1</v>
      </c>
      <c r="F456" s="605">
        <f>+G456/7</f>
        <v>948.63828301931528</v>
      </c>
      <c r="G456" s="146">
        <f>+D456*1.04</f>
        <v>6640.4679811352071</v>
      </c>
      <c r="H456" s="216">
        <f>(G456/D456-1)*100</f>
        <v>4.0000000000000036</v>
      </c>
      <c r="I456" s="216">
        <f>G456-D456</f>
        <v>255.40261465904678</v>
      </c>
      <c r="J456" s="216">
        <f>I456*100/D456</f>
        <v>4.0000000000000053</v>
      </c>
      <c r="K456" s="166">
        <f>D456*0.08</f>
        <v>510.80522931809281</v>
      </c>
      <c r="L456" s="189">
        <f>G456*0.08</f>
        <v>531.23743849081654</v>
      </c>
      <c r="M456" s="214">
        <f t="shared" ref="M456:M492" si="63">G456*0.3/7*20</f>
        <v>5691.829698115891</v>
      </c>
      <c r="N456" s="215"/>
      <c r="O456" s="225"/>
      <c r="P456" s="232"/>
      <c r="Q456" s="148"/>
    </row>
    <row r="457" spans="1:17">
      <c r="A457" s="141">
        <v>511101131</v>
      </c>
      <c r="B457" s="161" t="s">
        <v>648</v>
      </c>
      <c r="C457" s="142">
        <v>1</v>
      </c>
      <c r="D457" s="189">
        <v>2878.2457599999998</v>
      </c>
      <c r="E457" s="142">
        <v>0</v>
      </c>
      <c r="F457" s="605">
        <v>0</v>
      </c>
      <c r="G457" s="146">
        <v>0</v>
      </c>
      <c r="H457" s="216">
        <v>0</v>
      </c>
      <c r="I457" s="216">
        <v>0</v>
      </c>
      <c r="J457" s="216">
        <f>I457*100/D457</f>
        <v>0</v>
      </c>
      <c r="K457" s="166">
        <v>0</v>
      </c>
      <c r="L457" s="189"/>
      <c r="M457" s="214">
        <f t="shared" si="63"/>
        <v>0</v>
      </c>
      <c r="N457" s="215"/>
      <c r="O457" s="225"/>
      <c r="P457" s="232"/>
      <c r="Q457" s="148"/>
    </row>
    <row r="458" spans="1:17">
      <c r="A458" s="141"/>
      <c r="B458" s="161" t="s">
        <v>566</v>
      </c>
      <c r="C458" s="142"/>
      <c r="D458" s="189"/>
      <c r="E458" s="142">
        <v>1</v>
      </c>
      <c r="F458" s="605">
        <v>427.63</v>
      </c>
      <c r="G458" s="146">
        <f>+F458*7</f>
        <v>2993.41</v>
      </c>
      <c r="H458" s="216">
        <v>4</v>
      </c>
      <c r="I458" s="216">
        <v>115.13</v>
      </c>
      <c r="J458" s="216">
        <v>4</v>
      </c>
      <c r="K458" s="166">
        <v>230.26</v>
      </c>
      <c r="L458" s="189">
        <f t="shared" ref="L458:L492" si="64">G458*0.08</f>
        <v>239.47280000000001</v>
      </c>
      <c r="M458" s="214">
        <f t="shared" si="63"/>
        <v>2565.7799999999997</v>
      </c>
      <c r="N458" s="215"/>
      <c r="O458" s="225"/>
      <c r="P458" s="232"/>
      <c r="Q458" s="148"/>
    </row>
    <row r="459" spans="1:17">
      <c r="A459" s="141">
        <v>511101131</v>
      </c>
      <c r="B459" s="161" t="s">
        <v>649</v>
      </c>
      <c r="C459" s="142">
        <v>1</v>
      </c>
      <c r="D459" s="189">
        <v>2721.2515199999998</v>
      </c>
      <c r="E459" s="142">
        <v>0</v>
      </c>
      <c r="F459" s="605"/>
      <c r="G459" s="146"/>
      <c r="H459" s="216"/>
      <c r="I459" s="216"/>
      <c r="J459" s="216">
        <f>I459*100/D459</f>
        <v>0</v>
      </c>
      <c r="K459" s="166"/>
      <c r="L459" s="189">
        <f t="shared" si="64"/>
        <v>0</v>
      </c>
      <c r="M459" s="214">
        <f t="shared" si="63"/>
        <v>0</v>
      </c>
      <c r="N459" s="215"/>
      <c r="O459" s="225"/>
      <c r="P459" s="232"/>
      <c r="Q459" s="148"/>
    </row>
    <row r="460" spans="1:17">
      <c r="A460" s="141">
        <v>511101131</v>
      </c>
      <c r="B460" s="161" t="s">
        <v>650</v>
      </c>
      <c r="C460" s="142"/>
      <c r="D460" s="189"/>
      <c r="E460" s="142">
        <v>1</v>
      </c>
      <c r="F460" s="605">
        <v>447.06</v>
      </c>
      <c r="G460" s="146">
        <f>+F460*7</f>
        <v>3129.42</v>
      </c>
      <c r="H460" s="216">
        <v>15</v>
      </c>
      <c r="I460" s="216">
        <v>408.19</v>
      </c>
      <c r="J460" s="216">
        <v>15</v>
      </c>
      <c r="K460" s="166">
        <v>217.7</v>
      </c>
      <c r="L460" s="189">
        <f t="shared" si="64"/>
        <v>250.3536</v>
      </c>
      <c r="M460" s="214">
        <f t="shared" si="63"/>
        <v>2682.3599999999997</v>
      </c>
      <c r="N460" s="215"/>
      <c r="O460" s="225"/>
      <c r="P460" s="232"/>
      <c r="Q460" s="148"/>
    </row>
    <row r="461" spans="1:17">
      <c r="A461" s="141">
        <v>511101131</v>
      </c>
      <c r="B461" s="161" t="s">
        <v>651</v>
      </c>
      <c r="C461" s="142">
        <v>3</v>
      </c>
      <c r="D461" s="189">
        <v>1871.568192</v>
      </c>
      <c r="E461" s="142">
        <v>0</v>
      </c>
      <c r="F461" s="605"/>
      <c r="G461" s="146"/>
      <c r="H461" s="216"/>
      <c r="I461" s="216"/>
      <c r="J461" s="216">
        <f>I461*100/D461</f>
        <v>0</v>
      </c>
      <c r="K461" s="166"/>
      <c r="L461" s="189">
        <f t="shared" si="64"/>
        <v>0</v>
      </c>
      <c r="M461" s="214">
        <f t="shared" si="63"/>
        <v>0</v>
      </c>
      <c r="N461" s="215"/>
      <c r="O461" s="225"/>
      <c r="P461" s="232"/>
      <c r="Q461" s="148"/>
    </row>
    <row r="462" spans="1:17">
      <c r="A462" s="141"/>
      <c r="B462" s="161" t="s">
        <v>569</v>
      </c>
      <c r="C462" s="142"/>
      <c r="D462" s="189"/>
      <c r="E462" s="142">
        <v>3</v>
      </c>
      <c r="F462" s="605">
        <v>278.06</v>
      </c>
      <c r="G462" s="146">
        <f>+F462*7</f>
        <v>1946.42</v>
      </c>
      <c r="H462" s="216">
        <v>4</v>
      </c>
      <c r="I462" s="216">
        <v>74.86</v>
      </c>
      <c r="J462" s="216">
        <v>4</v>
      </c>
      <c r="K462" s="166">
        <v>149.72999999999999</v>
      </c>
      <c r="L462" s="189">
        <f t="shared" si="64"/>
        <v>155.71360000000001</v>
      </c>
      <c r="M462" s="214">
        <f t="shared" si="63"/>
        <v>1668.3600000000001</v>
      </c>
      <c r="N462" s="215"/>
      <c r="O462" s="225"/>
      <c r="P462" s="232"/>
      <c r="Q462" s="148"/>
    </row>
    <row r="463" spans="1:17">
      <c r="A463" s="141">
        <v>511101131</v>
      </c>
      <c r="B463" s="161" t="s">
        <v>652</v>
      </c>
      <c r="C463" s="142">
        <v>3</v>
      </c>
      <c r="D463" s="189">
        <v>1777.7610240000001</v>
      </c>
      <c r="E463" s="142">
        <v>0</v>
      </c>
      <c r="F463" s="605"/>
      <c r="G463" s="146"/>
      <c r="H463" s="216"/>
      <c r="I463" s="216"/>
      <c r="J463" s="216"/>
      <c r="K463" s="166"/>
      <c r="L463" s="189"/>
      <c r="M463" s="214"/>
      <c r="N463" s="215"/>
      <c r="O463" s="225"/>
      <c r="P463" s="232"/>
      <c r="Q463" s="148"/>
    </row>
    <row r="464" spans="1:17">
      <c r="A464" s="141"/>
      <c r="B464" s="161" t="s">
        <v>570</v>
      </c>
      <c r="C464" s="142"/>
      <c r="D464" s="189">
        <v>1777.76</v>
      </c>
      <c r="E464" s="142">
        <v>3</v>
      </c>
      <c r="F464" s="605">
        <v>264.83</v>
      </c>
      <c r="G464" s="146">
        <f>+F464*7</f>
        <v>1853.81</v>
      </c>
      <c r="H464" s="216">
        <f>(G464/D464-1)*100</f>
        <v>4.2778552785527779</v>
      </c>
      <c r="I464" s="216">
        <v>76.05</v>
      </c>
      <c r="J464" s="216">
        <v>4.28</v>
      </c>
      <c r="K464" s="166">
        <v>142.22</v>
      </c>
      <c r="L464" s="189">
        <f t="shared" si="64"/>
        <v>148.3048</v>
      </c>
      <c r="M464" s="214">
        <f t="shared" si="63"/>
        <v>1588.9799999999996</v>
      </c>
      <c r="N464" s="215"/>
      <c r="O464" s="225"/>
      <c r="P464" s="232"/>
      <c r="Q464" s="148"/>
    </row>
    <row r="465" spans="1:17">
      <c r="A465" s="141">
        <v>511101131</v>
      </c>
      <c r="B465" s="161" t="s">
        <v>653</v>
      </c>
      <c r="C465" s="142">
        <v>1</v>
      </c>
      <c r="D465" s="189">
        <v>1754.5931520000001</v>
      </c>
      <c r="E465" s="142">
        <v>1</v>
      </c>
      <c r="F465" s="605">
        <f>+G465/7</f>
        <v>260.68241115428572</v>
      </c>
      <c r="G465" s="146">
        <f>+D465*1.04</f>
        <v>1824.7768780800002</v>
      </c>
      <c r="H465" s="216">
        <f>(G465/D465-1)*100</f>
        <v>4.0000000000000036</v>
      </c>
      <c r="I465" s="216">
        <f>G465-D465</f>
        <v>70.183726080000042</v>
      </c>
      <c r="J465" s="216">
        <f>I465*100/D465</f>
        <v>4.0000000000000018</v>
      </c>
      <c r="K465" s="166">
        <f>D465*0.08</f>
        <v>140.36745216000003</v>
      </c>
      <c r="L465" s="189">
        <f t="shared" si="64"/>
        <v>145.98215024640001</v>
      </c>
      <c r="M465" s="214">
        <f t="shared" si="63"/>
        <v>1564.0944669257144</v>
      </c>
      <c r="N465" s="215"/>
      <c r="O465" s="225"/>
      <c r="P465" s="232"/>
      <c r="Q465" s="148"/>
    </row>
    <row r="466" spans="1:17">
      <c r="A466" s="141">
        <v>511101131</v>
      </c>
      <c r="B466" s="161" t="s">
        <v>654</v>
      </c>
      <c r="C466" s="142">
        <v>3</v>
      </c>
      <c r="D466" s="189">
        <v>1748.8823040000002</v>
      </c>
      <c r="E466" s="142">
        <v>0</v>
      </c>
      <c r="F466" s="605"/>
      <c r="G466" s="146"/>
      <c r="H466" s="216"/>
      <c r="I466" s="216"/>
      <c r="J466" s="216"/>
      <c r="K466" s="166"/>
      <c r="L466" s="189"/>
      <c r="M466" s="214"/>
      <c r="N466" s="215"/>
      <c r="O466" s="225"/>
      <c r="P466" s="232"/>
      <c r="Q466" s="148"/>
    </row>
    <row r="467" spans="1:17">
      <c r="A467" s="141"/>
      <c r="B467" s="161" t="s">
        <v>570</v>
      </c>
      <c r="C467" s="142"/>
      <c r="D467" s="189"/>
      <c r="E467" s="142">
        <v>3</v>
      </c>
      <c r="F467" s="605">
        <v>264.83</v>
      </c>
      <c r="G467" s="146">
        <f>+F467*7</f>
        <v>1853.81</v>
      </c>
      <c r="H467" s="216">
        <v>6</v>
      </c>
      <c r="I467" s="216">
        <v>104.93</v>
      </c>
      <c r="J467" s="216">
        <v>6</v>
      </c>
      <c r="K467" s="166">
        <v>139.91</v>
      </c>
      <c r="L467" s="189">
        <f t="shared" si="64"/>
        <v>148.3048</v>
      </c>
      <c r="M467" s="214">
        <f t="shared" si="63"/>
        <v>1588.9799999999996</v>
      </c>
      <c r="N467" s="215"/>
      <c r="O467" s="225"/>
      <c r="P467" s="232"/>
      <c r="Q467" s="148"/>
    </row>
    <row r="468" spans="1:17">
      <c r="A468" s="141">
        <v>511101131</v>
      </c>
      <c r="B468" s="161" t="s">
        <v>655</v>
      </c>
      <c r="C468" s="142">
        <v>1</v>
      </c>
      <c r="D468" s="189">
        <v>1735.3947520000002</v>
      </c>
      <c r="E468" s="142">
        <v>0</v>
      </c>
      <c r="F468" s="605"/>
      <c r="G468" s="146"/>
      <c r="H468" s="216"/>
      <c r="I468" s="216"/>
      <c r="J468" s="216"/>
      <c r="K468" s="166"/>
      <c r="L468" s="189"/>
      <c r="M468" s="214"/>
      <c r="N468" s="215"/>
      <c r="O468" s="225"/>
      <c r="P468" s="232"/>
      <c r="Q468" s="148"/>
    </row>
    <row r="469" spans="1:17">
      <c r="A469" s="141"/>
      <c r="B469" s="161" t="s">
        <v>656</v>
      </c>
      <c r="C469" s="142">
        <v>0</v>
      </c>
      <c r="D469" s="189"/>
      <c r="E469" s="142">
        <v>1</v>
      </c>
      <c r="F469" s="605">
        <v>257.83</v>
      </c>
      <c r="G469" s="146">
        <f>+F469*7</f>
        <v>1804.81</v>
      </c>
      <c r="H469" s="216">
        <v>4</v>
      </c>
      <c r="I469" s="216">
        <v>69.42</v>
      </c>
      <c r="J469" s="216">
        <v>4</v>
      </c>
      <c r="K469" s="166">
        <v>138.83000000000001</v>
      </c>
      <c r="L469" s="189">
        <f t="shared" si="64"/>
        <v>144.38480000000001</v>
      </c>
      <c r="M469" s="214">
        <f t="shared" si="63"/>
        <v>1546.98</v>
      </c>
      <c r="N469" s="215"/>
      <c r="O469" s="225"/>
      <c r="P469" s="232"/>
      <c r="Q469" s="148"/>
    </row>
    <row r="470" spans="1:17">
      <c r="A470" s="141">
        <v>511101131</v>
      </c>
      <c r="B470" s="161" t="s">
        <v>414</v>
      </c>
      <c r="C470" s="142">
        <v>1</v>
      </c>
      <c r="D470" s="189">
        <v>1735.3947520000002</v>
      </c>
      <c r="E470" s="142">
        <v>1</v>
      </c>
      <c r="F470" s="605">
        <f>+G470/7</f>
        <v>257.83007744000003</v>
      </c>
      <c r="G470" s="146">
        <f>+D470*1.04</f>
        <v>1804.8105420800002</v>
      </c>
      <c r="H470" s="216">
        <f>(G470/D470-1)*100</f>
        <v>4.0000000000000036</v>
      </c>
      <c r="I470" s="216">
        <f>G470-D470</f>
        <v>69.415790080000079</v>
      </c>
      <c r="J470" s="216">
        <f>I470*100/D470</f>
        <v>4.0000000000000044</v>
      </c>
      <c r="K470" s="166">
        <f>D470*0.08</f>
        <v>138.83158016000002</v>
      </c>
      <c r="L470" s="189">
        <f t="shared" si="64"/>
        <v>144.38484336640002</v>
      </c>
      <c r="M470" s="214">
        <f t="shared" si="63"/>
        <v>1546.9804646400003</v>
      </c>
      <c r="N470" s="215"/>
      <c r="O470" s="225"/>
      <c r="P470" s="232"/>
      <c r="Q470" s="148"/>
    </row>
    <row r="471" spans="1:17">
      <c r="A471" s="141">
        <v>511101131</v>
      </c>
      <c r="B471" s="161" t="s">
        <v>587</v>
      </c>
      <c r="C471" s="142">
        <v>45</v>
      </c>
      <c r="D471" s="189">
        <v>1716.1929168384002</v>
      </c>
      <c r="E471" s="142">
        <v>0</v>
      </c>
      <c r="F471" s="605">
        <f>+G471/7</f>
        <v>254.97723335884803</v>
      </c>
      <c r="G471" s="146">
        <f>+D471*1.04</f>
        <v>1784.8406335119362</v>
      </c>
      <c r="H471" s="216">
        <f>(G471/D471-1)*100</f>
        <v>4.0000000000000036</v>
      </c>
      <c r="I471" s="216">
        <f>+G471-D471</f>
        <v>68.647716673536024</v>
      </c>
      <c r="J471" s="216">
        <f>I471*100/D471</f>
        <v>4.0000000000000009</v>
      </c>
      <c r="K471" s="166">
        <f>D471*0.08</f>
        <v>137.29543334707202</v>
      </c>
      <c r="L471" s="189">
        <f t="shared" si="64"/>
        <v>142.78725068095488</v>
      </c>
      <c r="M471" s="214">
        <f t="shared" si="63"/>
        <v>1529.8634001530879</v>
      </c>
      <c r="N471" s="215"/>
      <c r="O471" s="225"/>
      <c r="P471" s="232"/>
      <c r="Q471" s="148"/>
    </row>
    <row r="472" spans="1:17">
      <c r="A472" s="141"/>
      <c r="B472" s="161" t="s">
        <v>570</v>
      </c>
      <c r="C472" s="142"/>
      <c r="D472" s="189">
        <v>1716.19</v>
      </c>
      <c r="E472" s="142">
        <v>4</v>
      </c>
      <c r="F472" s="605">
        <v>264.83</v>
      </c>
      <c r="G472" s="146">
        <f>+F472*7</f>
        <v>1853.81</v>
      </c>
      <c r="H472" s="216">
        <v>8.02</v>
      </c>
      <c r="I472" s="216">
        <f>+G472-D471</f>
        <v>137.61708316159979</v>
      </c>
      <c r="J472" s="216">
        <f>I472*100/D472</f>
        <v>8.0187556833217641</v>
      </c>
      <c r="K472" s="166">
        <v>137.30000000000001</v>
      </c>
      <c r="L472" s="189">
        <f t="shared" si="64"/>
        <v>148.3048</v>
      </c>
      <c r="M472" s="214">
        <f t="shared" si="63"/>
        <v>1588.9799999999996</v>
      </c>
      <c r="N472" s="215"/>
      <c r="O472" s="225"/>
      <c r="P472" s="232"/>
      <c r="Q472" s="148"/>
    </row>
    <row r="473" spans="1:17">
      <c r="A473" s="141"/>
      <c r="B473" s="161" t="s">
        <v>657</v>
      </c>
      <c r="C473" s="142"/>
      <c r="D473" s="189">
        <v>1716.19</v>
      </c>
      <c r="E473" s="142">
        <v>41</v>
      </c>
      <c r="F473" s="605">
        <v>254.98</v>
      </c>
      <c r="G473" s="146">
        <f>+F473*7</f>
        <v>1784.86</v>
      </c>
      <c r="H473" s="216">
        <v>4</v>
      </c>
      <c r="I473" s="216">
        <f>+G473-D471</f>
        <v>68.667083161599749</v>
      </c>
      <c r="J473" s="216">
        <f>I473*100/D473</f>
        <v>4.0011352566790244</v>
      </c>
      <c r="K473" s="166">
        <v>137.30000000000001</v>
      </c>
      <c r="L473" s="189">
        <f t="shared" si="64"/>
        <v>142.78880000000001</v>
      </c>
      <c r="M473" s="214">
        <f t="shared" si="63"/>
        <v>1529.88</v>
      </c>
      <c r="N473" s="215"/>
      <c r="O473" s="225"/>
      <c r="P473" s="232"/>
      <c r="Q473" s="148"/>
    </row>
    <row r="474" spans="1:17">
      <c r="A474" s="141">
        <v>511101131</v>
      </c>
      <c r="B474" s="161" t="s">
        <v>658</v>
      </c>
      <c r="C474" s="142">
        <v>3</v>
      </c>
      <c r="D474" s="189">
        <v>1688.5398400000004</v>
      </c>
      <c r="E474" s="142">
        <v>0</v>
      </c>
      <c r="F474" s="605"/>
      <c r="G474" s="146"/>
      <c r="H474" s="216"/>
      <c r="I474" s="216"/>
      <c r="J474" s="216"/>
      <c r="K474" s="166"/>
      <c r="L474" s="189"/>
      <c r="M474" s="214"/>
      <c r="N474" s="215"/>
      <c r="O474" s="225"/>
      <c r="P474" s="232"/>
      <c r="Q474" s="148"/>
    </row>
    <row r="475" spans="1:17">
      <c r="A475" s="141"/>
      <c r="B475" s="161" t="s">
        <v>657</v>
      </c>
      <c r="C475" s="142"/>
      <c r="D475" s="189">
        <v>1688.54</v>
      </c>
      <c r="E475" s="142">
        <v>3</v>
      </c>
      <c r="F475" s="605">
        <v>254.98</v>
      </c>
      <c r="G475" s="146">
        <f>+F475*7</f>
        <v>1784.86</v>
      </c>
      <c r="H475" s="216">
        <f>(G475/D475-1)*100</f>
        <v>5.7043362905231598</v>
      </c>
      <c r="I475" s="216">
        <f>G475-D475</f>
        <v>96.319999999999936</v>
      </c>
      <c r="J475" s="216">
        <v>5.7</v>
      </c>
      <c r="K475" s="166">
        <f>D475*0.08</f>
        <v>135.08320000000001</v>
      </c>
      <c r="L475" s="189">
        <f t="shared" si="64"/>
        <v>142.78880000000001</v>
      </c>
      <c r="M475" s="214">
        <f t="shared" si="63"/>
        <v>1529.88</v>
      </c>
      <c r="N475" s="215"/>
      <c r="O475" s="225"/>
      <c r="P475" s="232"/>
      <c r="Q475" s="148"/>
    </row>
    <row r="476" spans="1:17">
      <c r="A476" s="141">
        <v>511101131</v>
      </c>
      <c r="B476" s="161" t="s">
        <v>659</v>
      </c>
      <c r="C476" s="142">
        <v>3</v>
      </c>
      <c r="D476" s="189">
        <v>1656.4055040000003</v>
      </c>
      <c r="E476" s="142">
        <v>2</v>
      </c>
      <c r="F476" s="605">
        <f>+G476/7</f>
        <v>246.09453202285721</v>
      </c>
      <c r="G476" s="146">
        <f>+D476*1.04</f>
        <v>1722.6617241600004</v>
      </c>
      <c r="H476" s="216">
        <f>(G476/D476-1)*100</f>
        <v>4.0000000000000036</v>
      </c>
      <c r="I476" s="216">
        <f>G476-D476</f>
        <v>66.256220160000112</v>
      </c>
      <c r="J476" s="216">
        <f>I476*100/D476</f>
        <v>4.0000000000000062</v>
      </c>
      <c r="K476" s="166">
        <f>D476*0.08</f>
        <v>132.51244032000002</v>
      </c>
      <c r="L476" s="189">
        <f t="shared" si="64"/>
        <v>137.81293793280003</v>
      </c>
      <c r="M476" s="214">
        <f t="shared" si="63"/>
        <v>1476.5671921371429</v>
      </c>
      <c r="N476" s="215"/>
      <c r="O476" s="225"/>
      <c r="P476" s="232"/>
      <c r="Q476" s="148"/>
    </row>
    <row r="477" spans="1:17">
      <c r="A477" s="141">
        <v>511101131</v>
      </c>
      <c r="B477" s="161" t="s">
        <v>660</v>
      </c>
      <c r="C477" s="142">
        <v>10</v>
      </c>
      <c r="D477" s="189">
        <v>1638.1805440000001</v>
      </c>
      <c r="E477" s="142">
        <v>0</v>
      </c>
      <c r="F477" s="605"/>
      <c r="G477" s="146"/>
      <c r="H477" s="216"/>
      <c r="I477" s="216"/>
      <c r="J477" s="216"/>
      <c r="K477" s="166"/>
      <c r="L477" s="189"/>
      <c r="M477" s="214"/>
      <c r="N477" s="215"/>
      <c r="O477" s="225"/>
      <c r="P477" s="232"/>
      <c r="Q477" s="148"/>
    </row>
    <row r="478" spans="1:17">
      <c r="A478" s="141"/>
      <c r="B478" s="161" t="s">
        <v>657</v>
      </c>
      <c r="C478" s="142"/>
      <c r="D478" s="149">
        <v>1638.18</v>
      </c>
      <c r="E478" s="142">
        <v>6</v>
      </c>
      <c r="F478" s="605">
        <v>254.98</v>
      </c>
      <c r="G478" s="146">
        <f>+F478*7</f>
        <v>1784.86</v>
      </c>
      <c r="H478" s="216">
        <f>(G478/D478-1)*100</f>
        <v>8.9538390164694892</v>
      </c>
      <c r="I478" s="216">
        <f>G478-D478</f>
        <v>146.67999999999984</v>
      </c>
      <c r="J478" s="216">
        <f>I478*100/D478</f>
        <v>8.9538390164694857</v>
      </c>
      <c r="K478" s="166">
        <f>D478*0.08</f>
        <v>131.05440000000002</v>
      </c>
      <c r="L478" s="189">
        <f t="shared" si="64"/>
        <v>142.78880000000001</v>
      </c>
      <c r="M478" s="214">
        <f t="shared" si="63"/>
        <v>1529.88</v>
      </c>
      <c r="N478" s="215"/>
      <c r="O478" s="225"/>
      <c r="P478" s="232"/>
      <c r="Q478" s="148"/>
    </row>
    <row r="479" spans="1:17">
      <c r="A479" s="141"/>
      <c r="B479" s="161" t="s">
        <v>334</v>
      </c>
      <c r="C479" s="142"/>
      <c r="D479" s="149">
        <v>1638.18</v>
      </c>
      <c r="E479" s="142">
        <v>4</v>
      </c>
      <c r="F479" s="605">
        <v>229.56</v>
      </c>
      <c r="G479" s="146">
        <f>+F479*7</f>
        <v>1606.92</v>
      </c>
      <c r="H479" s="216">
        <f>(G479/D479-1)*100</f>
        <v>-1.9082152144452968</v>
      </c>
      <c r="I479" s="216">
        <f>G479-D479</f>
        <v>-31.259999999999991</v>
      </c>
      <c r="J479" s="216">
        <f>I479*100/D479</f>
        <v>-1.9082152144452984</v>
      </c>
      <c r="K479" s="166">
        <f>D479*0.08</f>
        <v>131.05440000000002</v>
      </c>
      <c r="L479" s="189">
        <f t="shared" si="64"/>
        <v>128.55360000000002</v>
      </c>
      <c r="M479" s="214">
        <f t="shared" si="63"/>
        <v>1377.3600000000001</v>
      </c>
      <c r="N479" s="215"/>
      <c r="O479" s="225"/>
      <c r="P479" s="232"/>
      <c r="Q479" s="148"/>
    </row>
    <row r="480" spans="1:17">
      <c r="A480" s="141">
        <v>511101131</v>
      </c>
      <c r="B480" s="161" t="s">
        <v>661</v>
      </c>
      <c r="C480" s="142">
        <v>12</v>
      </c>
      <c r="D480" s="149">
        <v>1545.11968</v>
      </c>
      <c r="E480" s="142">
        <v>0</v>
      </c>
      <c r="F480" s="605"/>
      <c r="G480" s="146"/>
      <c r="H480" s="216"/>
      <c r="I480" s="216"/>
      <c r="J480" s="216"/>
      <c r="K480" s="166"/>
      <c r="L480" s="189"/>
      <c r="M480" s="214"/>
      <c r="N480" s="215"/>
      <c r="O480" s="225"/>
      <c r="P480" s="232"/>
      <c r="Q480" s="148"/>
    </row>
    <row r="481" spans="1:21">
      <c r="A481" s="141"/>
      <c r="B481" s="161" t="s">
        <v>334</v>
      </c>
      <c r="C481" s="142"/>
      <c r="D481" s="149"/>
      <c r="E481" s="142">
        <v>4</v>
      </c>
      <c r="F481" s="605">
        <v>229.56</v>
      </c>
      <c r="G481" s="146">
        <f>+F481*7</f>
        <v>1606.92</v>
      </c>
      <c r="H481" s="216">
        <v>4</v>
      </c>
      <c r="I481" s="216">
        <v>61.8</v>
      </c>
      <c r="J481" s="216">
        <v>4</v>
      </c>
      <c r="K481" s="166">
        <v>123.61</v>
      </c>
      <c r="L481" s="189">
        <f t="shared" si="64"/>
        <v>128.55360000000002</v>
      </c>
      <c r="M481" s="214">
        <f t="shared" si="63"/>
        <v>1377.3600000000001</v>
      </c>
      <c r="N481" s="215"/>
      <c r="O481" s="225"/>
      <c r="P481" s="232"/>
      <c r="Q481" s="148"/>
    </row>
    <row r="482" spans="1:21">
      <c r="A482" s="141"/>
      <c r="B482" s="161" t="s">
        <v>662</v>
      </c>
      <c r="C482" s="142"/>
      <c r="D482" s="149"/>
      <c r="E482" s="142">
        <v>1</v>
      </c>
      <c r="F482" s="605">
        <v>229.56</v>
      </c>
      <c r="G482" s="146">
        <f>+F482*7</f>
        <v>1606.92</v>
      </c>
      <c r="H482" s="216">
        <v>4</v>
      </c>
      <c r="I482" s="216">
        <v>61.8</v>
      </c>
      <c r="J482" s="216">
        <v>4</v>
      </c>
      <c r="K482" s="166">
        <v>123.61</v>
      </c>
      <c r="L482" s="189">
        <f t="shared" si="64"/>
        <v>128.55360000000002</v>
      </c>
      <c r="M482" s="214">
        <f t="shared" si="63"/>
        <v>1377.3600000000001</v>
      </c>
      <c r="N482" s="215"/>
      <c r="O482" s="225"/>
      <c r="P482" s="232"/>
      <c r="Q482" s="148"/>
    </row>
    <row r="483" spans="1:21">
      <c r="A483" s="141"/>
      <c r="B483" s="161" t="s">
        <v>663</v>
      </c>
      <c r="C483" s="142"/>
      <c r="D483" s="149"/>
      <c r="E483" s="142">
        <v>1</v>
      </c>
      <c r="F483" s="605">
        <v>229.56</v>
      </c>
      <c r="G483" s="146">
        <f>+F483*7</f>
        <v>1606.92</v>
      </c>
      <c r="H483" s="216">
        <v>4</v>
      </c>
      <c r="I483" s="216">
        <v>61.8</v>
      </c>
      <c r="J483" s="216">
        <v>4</v>
      </c>
      <c r="K483" s="166">
        <v>123.61</v>
      </c>
      <c r="L483" s="189">
        <f t="shared" si="64"/>
        <v>128.55360000000002</v>
      </c>
      <c r="M483" s="214">
        <f t="shared" si="63"/>
        <v>1377.3600000000001</v>
      </c>
      <c r="N483" s="215"/>
      <c r="O483" s="225"/>
      <c r="P483" s="232"/>
      <c r="Q483" s="148"/>
    </row>
    <row r="484" spans="1:21">
      <c r="A484" s="141">
        <v>511101131</v>
      </c>
      <c r="B484" s="161" t="s">
        <v>664</v>
      </c>
      <c r="C484" s="142">
        <v>83</v>
      </c>
      <c r="D484" s="149">
        <v>1545.1178975231999</v>
      </c>
      <c r="E484" s="142">
        <v>0</v>
      </c>
      <c r="F484" s="605"/>
      <c r="G484" s="146"/>
      <c r="H484" s="216"/>
      <c r="I484" s="216"/>
      <c r="J484" s="216"/>
      <c r="K484" s="166"/>
      <c r="L484" s="189"/>
      <c r="M484" s="214"/>
      <c r="N484" s="215"/>
      <c r="O484" s="225"/>
      <c r="P484" s="232"/>
      <c r="Q484" s="148"/>
    </row>
    <row r="485" spans="1:21">
      <c r="A485" s="141"/>
      <c r="B485" s="161" t="s">
        <v>334</v>
      </c>
      <c r="C485" s="142"/>
      <c r="D485" s="149"/>
      <c r="E485" s="142">
        <v>83</v>
      </c>
      <c r="F485" s="605">
        <v>229.56</v>
      </c>
      <c r="G485" s="146">
        <f>+F485*7</f>
        <v>1606.92</v>
      </c>
      <c r="H485" s="216">
        <v>4</v>
      </c>
      <c r="I485" s="216">
        <v>61.8</v>
      </c>
      <c r="J485" s="216">
        <v>4</v>
      </c>
      <c r="K485" s="166">
        <v>123.61</v>
      </c>
      <c r="L485" s="189">
        <f t="shared" si="64"/>
        <v>128.55360000000002</v>
      </c>
      <c r="M485" s="214">
        <f t="shared" si="63"/>
        <v>1377.3600000000001</v>
      </c>
      <c r="N485" s="215"/>
      <c r="O485" s="225"/>
      <c r="P485" s="232"/>
      <c r="Q485" s="148"/>
    </row>
    <row r="486" spans="1:21">
      <c r="A486" s="141">
        <v>511101131</v>
      </c>
      <c r="B486" s="161" t="s">
        <v>665</v>
      </c>
      <c r="C486" s="142">
        <v>1</v>
      </c>
      <c r="D486" s="149">
        <v>1377.395968</v>
      </c>
      <c r="E486" s="142">
        <v>1</v>
      </c>
      <c r="F486" s="605">
        <f>+G486/7</f>
        <v>204.64168667428572</v>
      </c>
      <c r="G486" s="146">
        <f>+D486*1.04</f>
        <v>1432.4918067200001</v>
      </c>
      <c r="H486" s="216">
        <f>(G486/D486-1)*100</f>
        <v>4.0000000000000036</v>
      </c>
      <c r="I486" s="216">
        <f>G486-D486</f>
        <v>55.095838720000074</v>
      </c>
      <c r="J486" s="216">
        <f>I486*100/D486</f>
        <v>4.0000000000000053</v>
      </c>
      <c r="K486" s="166">
        <f>D486*0.08</f>
        <v>110.19167744000001</v>
      </c>
      <c r="L486" s="189">
        <f t="shared" si="64"/>
        <v>114.59934453760002</v>
      </c>
      <c r="M486" s="214">
        <f t="shared" si="63"/>
        <v>1227.8501200457142</v>
      </c>
      <c r="N486" s="215"/>
      <c r="O486" s="225"/>
      <c r="P486" s="232"/>
      <c r="Q486" s="148"/>
    </row>
    <row r="487" spans="1:21" s="148" customFormat="1">
      <c r="A487" s="141">
        <v>511101131</v>
      </c>
      <c r="B487" s="161" t="s">
        <v>666</v>
      </c>
      <c r="C487" s="239">
        <v>1</v>
      </c>
      <c r="D487" s="146">
        <v>1545.1304960000002</v>
      </c>
      <c r="E487" s="239">
        <v>0</v>
      </c>
      <c r="F487" s="605"/>
      <c r="G487" s="146"/>
      <c r="H487" s="216"/>
      <c r="I487" s="216"/>
      <c r="J487" s="216"/>
      <c r="K487" s="166"/>
      <c r="L487" s="189"/>
      <c r="M487" s="214"/>
      <c r="N487" s="215"/>
      <c r="O487" s="225"/>
      <c r="P487" s="232"/>
      <c r="U487" s="128"/>
    </row>
    <row r="488" spans="1:21" s="148" customFormat="1">
      <c r="A488" s="141"/>
      <c r="B488" s="161" t="s">
        <v>667</v>
      </c>
      <c r="C488" s="239"/>
      <c r="D488" s="146">
        <v>1545.13</v>
      </c>
      <c r="E488" s="239">
        <v>1</v>
      </c>
      <c r="F488" s="605">
        <v>264.83</v>
      </c>
      <c r="G488" s="146">
        <f>+F488*7</f>
        <v>1853.81</v>
      </c>
      <c r="H488" s="216">
        <f>(G488/D488-1)*100</f>
        <v>19.977607062188941</v>
      </c>
      <c r="I488" s="216">
        <f>G488-D488</f>
        <v>308.67999999999984</v>
      </c>
      <c r="J488" s="216">
        <f>I488*100/D488</f>
        <v>19.97760706218893</v>
      </c>
      <c r="K488" s="166">
        <f>D488*0.08</f>
        <v>123.61040000000001</v>
      </c>
      <c r="L488" s="189">
        <f t="shared" si="64"/>
        <v>148.3048</v>
      </c>
      <c r="M488" s="214">
        <f t="shared" si="63"/>
        <v>1588.9799999999996</v>
      </c>
      <c r="N488" s="215"/>
      <c r="O488" s="225"/>
      <c r="P488" s="232"/>
      <c r="U488" s="128"/>
    </row>
    <row r="489" spans="1:21" s="148" customFormat="1">
      <c r="A489" s="141">
        <v>511101131</v>
      </c>
      <c r="B489" s="161" t="s">
        <v>448</v>
      </c>
      <c r="C489" s="239">
        <v>1</v>
      </c>
      <c r="D489" s="146">
        <v>1545.1304960000002</v>
      </c>
      <c r="E489" s="239">
        <v>0</v>
      </c>
      <c r="F489" s="605"/>
      <c r="G489" s="146"/>
      <c r="H489" s="216"/>
      <c r="I489" s="606"/>
      <c r="J489" s="216"/>
      <c r="K489" s="166"/>
      <c r="L489" s="189"/>
      <c r="M489" s="214"/>
      <c r="N489" s="215"/>
      <c r="O489" s="225"/>
      <c r="P489" s="232"/>
      <c r="U489" s="128"/>
    </row>
    <row r="490" spans="1:21" s="148" customFormat="1">
      <c r="A490" s="141"/>
      <c r="B490" s="161" t="s">
        <v>668</v>
      </c>
      <c r="C490" s="240"/>
      <c r="D490" s="166"/>
      <c r="E490" s="240">
        <v>1</v>
      </c>
      <c r="F490" s="605">
        <v>229.56</v>
      </c>
      <c r="G490" s="146">
        <f>+F490*7</f>
        <v>1606.92</v>
      </c>
      <c r="H490" s="216">
        <v>4</v>
      </c>
      <c r="I490" s="216">
        <v>61.81</v>
      </c>
      <c r="J490" s="216">
        <v>4</v>
      </c>
      <c r="K490" s="166">
        <v>123.61</v>
      </c>
      <c r="L490" s="189">
        <f t="shared" si="64"/>
        <v>128.55360000000002</v>
      </c>
      <c r="M490" s="214">
        <f t="shared" si="63"/>
        <v>1377.3600000000001</v>
      </c>
      <c r="N490" s="215"/>
      <c r="O490" s="225"/>
      <c r="P490" s="232"/>
      <c r="U490" s="128"/>
    </row>
    <row r="491" spans="1:21" s="148" customFormat="1">
      <c r="A491" s="141">
        <v>511101131</v>
      </c>
      <c r="B491" s="161" t="s">
        <v>416</v>
      </c>
      <c r="C491" s="162">
        <v>2</v>
      </c>
      <c r="D491" s="166">
        <v>1638.15</v>
      </c>
      <c r="E491" s="162">
        <v>0</v>
      </c>
      <c r="F491" s="605"/>
      <c r="G491" s="146"/>
      <c r="H491" s="216"/>
      <c r="I491" s="216"/>
      <c r="J491" s="216"/>
      <c r="K491" s="166"/>
      <c r="L491" s="146"/>
      <c r="M491" s="214"/>
      <c r="N491" s="215"/>
      <c r="P491" s="232"/>
    </row>
    <row r="492" spans="1:21" s="148" customFormat="1">
      <c r="A492" s="141"/>
      <c r="B492" s="161" t="s">
        <v>573</v>
      </c>
      <c r="C492" s="162"/>
      <c r="D492" s="149"/>
      <c r="E492" s="162">
        <v>3</v>
      </c>
      <c r="F492" s="605">
        <v>243.38</v>
      </c>
      <c r="G492" s="146">
        <f>+F492*7</f>
        <v>1703.6599999999999</v>
      </c>
      <c r="H492" s="216">
        <v>4</v>
      </c>
      <c r="I492" s="216">
        <v>65.53</v>
      </c>
      <c r="J492" s="216">
        <v>4</v>
      </c>
      <c r="K492" s="149">
        <v>131.05000000000001</v>
      </c>
      <c r="L492" s="146">
        <f t="shared" si="64"/>
        <v>136.2928</v>
      </c>
      <c r="M492" s="214">
        <f t="shared" si="63"/>
        <v>1460.28</v>
      </c>
      <c r="N492" s="215"/>
      <c r="P492" s="232"/>
    </row>
    <row r="493" spans="1:21" s="148" customFormat="1">
      <c r="A493" s="141"/>
      <c r="B493" s="161"/>
      <c r="C493" s="162"/>
      <c r="D493" s="149"/>
      <c r="E493" s="142"/>
      <c r="F493" s="200"/>
      <c r="G493" s="146"/>
      <c r="H493" s="162"/>
      <c r="I493" s="142"/>
      <c r="J493" s="162"/>
      <c r="K493" s="149"/>
      <c r="L493" s="189"/>
      <c r="M493" s="214"/>
      <c r="N493" s="215"/>
      <c r="P493" s="232"/>
    </row>
    <row r="494" spans="1:21" s="148" customFormat="1">
      <c r="A494" s="144"/>
      <c r="B494" s="161" t="s">
        <v>397</v>
      </c>
      <c r="C494" s="142">
        <f>SUM(C456:C491)</f>
        <v>176</v>
      </c>
      <c r="D494" s="200"/>
      <c r="E494" s="142">
        <f>SUM(E456:E492)</f>
        <v>170</v>
      </c>
      <c r="F494" s="200"/>
      <c r="G494" s="241"/>
      <c r="H494" s="162"/>
      <c r="I494" s="142"/>
      <c r="J494" s="162"/>
      <c r="K494" s="200"/>
      <c r="L494" s="242"/>
      <c r="M494" s="243"/>
      <c r="N494" s="205"/>
      <c r="P494" s="232"/>
      <c r="R494" s="149"/>
    </row>
    <row r="495" spans="1:21" s="148" customFormat="1">
      <c r="A495" s="150"/>
      <c r="B495" s="219"/>
      <c r="C495" s="219"/>
      <c r="D495" s="218"/>
      <c r="E495" s="150"/>
      <c r="F495" s="218"/>
      <c r="G495" s="150"/>
      <c r="H495" s="220"/>
      <c r="I495" s="244"/>
      <c r="J495" s="220"/>
      <c r="K495" s="218"/>
      <c r="L495" s="188"/>
      <c r="M495" s="221"/>
      <c r="N495" s="215"/>
      <c r="P495" s="232"/>
    </row>
    <row r="496" spans="1:21" s="148" customFormat="1" ht="20.25">
      <c r="A496" s="1026" t="s">
        <v>382</v>
      </c>
      <c r="B496" s="1027"/>
      <c r="C496" s="1027"/>
      <c r="D496" s="1027"/>
      <c r="E496" s="1027"/>
      <c r="F496" s="1027"/>
      <c r="G496" s="1027"/>
      <c r="H496" s="1027"/>
      <c r="I496" s="1027"/>
      <c r="J496" s="1027"/>
      <c r="K496" s="1027"/>
      <c r="L496" s="1027"/>
      <c r="M496" s="1028"/>
      <c r="N496" s="163"/>
      <c r="P496" s="232"/>
    </row>
    <row r="497" spans="1:21" s="148" customFormat="1" ht="18">
      <c r="A497" s="1020" t="s">
        <v>669</v>
      </c>
      <c r="B497" s="1021"/>
      <c r="C497" s="1021"/>
      <c r="D497" s="1021"/>
      <c r="E497" s="1021"/>
      <c r="F497" s="1021"/>
      <c r="G497" s="1021"/>
      <c r="H497" s="1021"/>
      <c r="I497" s="1021"/>
      <c r="J497" s="1021"/>
      <c r="K497" s="1021"/>
      <c r="L497" s="1021"/>
      <c r="M497" s="1022"/>
      <c r="N497" s="164"/>
      <c r="P497" s="232"/>
    </row>
    <row r="498" spans="1:21" s="148" customFormat="1" ht="18">
      <c r="A498" s="1020" t="s">
        <v>384</v>
      </c>
      <c r="B498" s="1021"/>
      <c r="C498" s="1021"/>
      <c r="D498" s="1021"/>
      <c r="E498" s="1021"/>
      <c r="F498" s="1021"/>
      <c r="G498" s="1021"/>
      <c r="H498" s="1021"/>
      <c r="I498" s="1021"/>
      <c r="J498" s="1021"/>
      <c r="K498" s="1021"/>
      <c r="L498" s="1021"/>
      <c r="M498" s="1022"/>
      <c r="N498" s="164"/>
      <c r="P498" s="232"/>
    </row>
    <row r="499" spans="1:21" s="148" customFormat="1">
      <c r="A499" s="131"/>
      <c r="B499" s="132" t="str">
        <f>+B450</f>
        <v>DIRECCION DE SEGURIDAD PUBLICA Y VIALIDAD Y TRANSPORTE</v>
      </c>
      <c r="D499" s="581"/>
      <c r="E499" s="581"/>
      <c r="F499" s="581"/>
      <c r="H499" s="200"/>
      <c r="I499" s="200"/>
      <c r="J499" s="200"/>
      <c r="K499" s="581"/>
      <c r="L499" s="581"/>
      <c r="M499" s="201"/>
      <c r="N499" s="202"/>
      <c r="P499" s="232"/>
    </row>
    <row r="500" spans="1:21" s="148" customFormat="1">
      <c r="A500" s="133" t="s">
        <v>580</v>
      </c>
      <c r="B500" s="132" t="s">
        <v>581</v>
      </c>
      <c r="D500" s="581"/>
      <c r="E500" s="581"/>
      <c r="F500" s="581"/>
      <c r="H500" s="200"/>
      <c r="I500" s="200"/>
      <c r="J500" s="200"/>
      <c r="K500" s="581"/>
      <c r="L500" s="581"/>
      <c r="M500" s="201"/>
      <c r="N500" s="202"/>
      <c r="P500" s="232"/>
    </row>
    <row r="501" spans="1:21" s="148" customFormat="1">
      <c r="A501" s="1029" t="s">
        <v>621</v>
      </c>
      <c r="B501" s="1030"/>
      <c r="C501" s="1030"/>
      <c r="D501" s="1030"/>
      <c r="E501" s="1031"/>
      <c r="F501" s="581"/>
      <c r="H501" s="200"/>
      <c r="I501" s="200"/>
      <c r="J501" s="200"/>
      <c r="K501" s="200"/>
      <c r="L501" s="200"/>
      <c r="M501" s="204"/>
      <c r="N501" s="205"/>
      <c r="P501" s="232"/>
    </row>
    <row r="502" spans="1:21" s="148" customFormat="1">
      <c r="A502" s="582" t="s">
        <v>622</v>
      </c>
      <c r="B502" s="582" t="s">
        <v>388</v>
      </c>
      <c r="C502" s="1032">
        <v>2014</v>
      </c>
      <c r="D502" s="1032"/>
      <c r="E502" s="1032">
        <v>2015</v>
      </c>
      <c r="F502" s="1032"/>
      <c r="G502" s="1032"/>
      <c r="H502" s="207"/>
      <c r="I502" s="582" t="s">
        <v>623</v>
      </c>
      <c r="J502" s="208" t="s">
        <v>624</v>
      </c>
      <c r="K502" s="582">
        <v>2014</v>
      </c>
      <c r="L502" s="582">
        <v>2015</v>
      </c>
      <c r="M502" s="209" t="s">
        <v>625</v>
      </c>
      <c r="N502" s="202"/>
      <c r="P502" s="232"/>
    </row>
    <row r="503" spans="1:21" s="148" customFormat="1">
      <c r="A503" s="165"/>
      <c r="B503" s="210"/>
      <c r="C503" s="211" t="s">
        <v>387</v>
      </c>
      <c r="D503" s="140" t="s">
        <v>626</v>
      </c>
      <c r="E503" s="211" t="s">
        <v>387</v>
      </c>
      <c r="F503" s="140" t="s">
        <v>627</v>
      </c>
      <c r="G503" s="140" t="s">
        <v>626</v>
      </c>
      <c r="H503" s="582" t="s">
        <v>628</v>
      </c>
      <c r="I503" s="582" t="s">
        <v>629</v>
      </c>
      <c r="J503" s="208" t="s">
        <v>630</v>
      </c>
      <c r="K503" s="582" t="s">
        <v>393</v>
      </c>
      <c r="L503" s="582" t="s">
        <v>393</v>
      </c>
      <c r="M503" s="209" t="s">
        <v>631</v>
      </c>
      <c r="N503" s="202"/>
      <c r="P503" s="232"/>
    </row>
    <row r="504" spans="1:21" s="148" customFormat="1">
      <c r="A504" s="179"/>
      <c r="B504" s="144"/>
      <c r="C504" s="144"/>
      <c r="D504" s="144"/>
      <c r="E504" s="144"/>
      <c r="F504" s="212"/>
      <c r="G504" s="161"/>
      <c r="H504" s="162"/>
      <c r="I504" s="162"/>
      <c r="J504" s="584"/>
      <c r="L504" s="212"/>
      <c r="M504" s="223"/>
      <c r="N504" s="215"/>
      <c r="P504" s="232"/>
    </row>
    <row r="505" spans="1:21" s="148" customFormat="1">
      <c r="A505" s="141">
        <v>511101131</v>
      </c>
      <c r="B505" s="161" t="s">
        <v>453</v>
      </c>
      <c r="C505" s="162">
        <v>1</v>
      </c>
      <c r="D505" s="146">
        <v>5822.5917020544002</v>
      </c>
      <c r="E505" s="162">
        <v>1</v>
      </c>
      <c r="F505" s="216">
        <f t="shared" ref="F505:F520" si="65">+G505/7</f>
        <v>865.07076716236804</v>
      </c>
      <c r="G505" s="146">
        <f t="shared" ref="G505:G521" si="66">+D505*1.04</f>
        <v>6055.4953701365766</v>
      </c>
      <c r="H505" s="216">
        <f t="shared" ref="H505:H521" si="67">(G505/D505-1)*100</f>
        <v>4.0000000000000036</v>
      </c>
      <c r="I505" s="216">
        <f t="shared" ref="I505:I521" si="68">G505-D505</f>
        <v>232.90366808217641</v>
      </c>
      <c r="J505" s="216">
        <f>I505*100/D505</f>
        <v>4.0000000000000071</v>
      </c>
      <c r="K505" s="149">
        <f>D505*0.08</f>
        <v>465.80733616435202</v>
      </c>
      <c r="L505" s="146">
        <f>G505*0.08</f>
        <v>484.43962961092615</v>
      </c>
      <c r="M505" s="214">
        <f t="shared" ref="M505:M521" si="69">G505*0.3/7*20</f>
        <v>5190.4246029742089</v>
      </c>
      <c r="N505" s="215"/>
      <c r="O505" s="232"/>
      <c r="P505" s="232"/>
      <c r="U505" s="128"/>
    </row>
    <row r="506" spans="1:21" s="148" customFormat="1">
      <c r="A506" s="141">
        <v>511101131</v>
      </c>
      <c r="B506" s="161" t="s">
        <v>582</v>
      </c>
      <c r="C506" s="162">
        <v>1</v>
      </c>
      <c r="D506" s="146">
        <v>2597.5452851712002</v>
      </c>
      <c r="E506" s="162">
        <v>1</v>
      </c>
      <c r="F506" s="216">
        <f t="shared" si="65"/>
        <v>385.92101379686403</v>
      </c>
      <c r="G506" s="146">
        <f t="shared" si="66"/>
        <v>2701.4470965780483</v>
      </c>
      <c r="H506" s="216">
        <f t="shared" si="67"/>
        <v>4.0000000000000036</v>
      </c>
      <c r="I506" s="216">
        <f t="shared" si="68"/>
        <v>103.90181140684808</v>
      </c>
      <c r="J506" s="216">
        <f t="shared" ref="J506:J521" si="70">I506*100/D506</f>
        <v>4.0000000000000027</v>
      </c>
      <c r="K506" s="149">
        <f t="shared" ref="K506:K521" si="71">D506*0.08</f>
        <v>207.80362281369602</v>
      </c>
      <c r="L506" s="146">
        <f t="shared" ref="L506:L521" si="72">G506*0.08</f>
        <v>216.11576772624386</v>
      </c>
      <c r="M506" s="214">
        <f t="shared" si="69"/>
        <v>2315.526082781184</v>
      </c>
      <c r="N506" s="215"/>
      <c r="O506" s="232"/>
      <c r="P506" s="232"/>
      <c r="U506" s="128"/>
    </row>
    <row r="507" spans="1:21" s="148" customFormat="1">
      <c r="A507" s="141">
        <v>511101131</v>
      </c>
      <c r="B507" s="161" t="s">
        <v>583</v>
      </c>
      <c r="C507" s="162">
        <v>1</v>
      </c>
      <c r="D507" s="146">
        <v>2597.5452851712002</v>
      </c>
      <c r="E507" s="162">
        <v>1</v>
      </c>
      <c r="F507" s="216">
        <f t="shared" si="65"/>
        <v>385.92101379686403</v>
      </c>
      <c r="G507" s="146">
        <f t="shared" si="66"/>
        <v>2701.4470965780483</v>
      </c>
      <c r="H507" s="216">
        <f t="shared" si="67"/>
        <v>4.0000000000000036</v>
      </c>
      <c r="I507" s="216">
        <f t="shared" si="68"/>
        <v>103.90181140684808</v>
      </c>
      <c r="J507" s="216">
        <f t="shared" si="70"/>
        <v>4.0000000000000027</v>
      </c>
      <c r="K507" s="149">
        <f t="shared" si="71"/>
        <v>207.80362281369602</v>
      </c>
      <c r="L507" s="146">
        <f t="shared" si="72"/>
        <v>216.11576772624386</v>
      </c>
      <c r="M507" s="214">
        <f t="shared" si="69"/>
        <v>2315.526082781184</v>
      </c>
      <c r="N507" s="215"/>
      <c r="O507" s="232"/>
      <c r="P507" s="232"/>
      <c r="U507" s="128"/>
    </row>
    <row r="508" spans="1:21" s="148" customFormat="1">
      <c r="A508" s="141">
        <v>511101131</v>
      </c>
      <c r="B508" s="161" t="s">
        <v>584</v>
      </c>
      <c r="C508" s="162">
        <v>1</v>
      </c>
      <c r="D508" s="146">
        <v>2181.9544096896007</v>
      </c>
      <c r="E508" s="162">
        <v>1</v>
      </c>
      <c r="F508" s="216">
        <f t="shared" si="65"/>
        <v>324.17608372531214</v>
      </c>
      <c r="G508" s="146">
        <f t="shared" si="66"/>
        <v>2269.2325860771848</v>
      </c>
      <c r="H508" s="216">
        <f t="shared" si="67"/>
        <v>4.0000000000000036</v>
      </c>
      <c r="I508" s="216">
        <f t="shared" si="68"/>
        <v>87.278176387584153</v>
      </c>
      <c r="J508" s="216">
        <f t="shared" si="70"/>
        <v>4.0000000000000062</v>
      </c>
      <c r="K508" s="149">
        <f t="shared" si="71"/>
        <v>174.55635277516805</v>
      </c>
      <c r="L508" s="146">
        <f t="shared" si="72"/>
        <v>181.53860688617479</v>
      </c>
      <c r="M508" s="214">
        <f t="shared" si="69"/>
        <v>1945.0565023518725</v>
      </c>
      <c r="N508" s="215"/>
      <c r="O508" s="232"/>
      <c r="P508" s="232"/>
      <c r="U508" s="128"/>
    </row>
    <row r="509" spans="1:21">
      <c r="A509" s="141">
        <v>511101131</v>
      </c>
      <c r="B509" s="161" t="s">
        <v>585</v>
      </c>
      <c r="C509" s="162">
        <v>3</v>
      </c>
      <c r="D509" s="146">
        <v>1786.4980503552003</v>
      </c>
      <c r="E509" s="162">
        <v>3</v>
      </c>
      <c r="F509" s="216">
        <f t="shared" si="65"/>
        <v>265.42256748134406</v>
      </c>
      <c r="G509" s="146">
        <f t="shared" si="66"/>
        <v>1857.9579723694085</v>
      </c>
      <c r="H509" s="216">
        <f t="shared" si="67"/>
        <v>4.0000000000000036</v>
      </c>
      <c r="I509" s="216">
        <f t="shared" si="68"/>
        <v>71.459922014208132</v>
      </c>
      <c r="J509" s="216">
        <f t="shared" si="70"/>
        <v>4.0000000000000062</v>
      </c>
      <c r="K509" s="149">
        <f t="shared" si="71"/>
        <v>142.91984402841604</v>
      </c>
      <c r="L509" s="146">
        <f t="shared" si="72"/>
        <v>148.63663778955268</v>
      </c>
      <c r="M509" s="214">
        <f t="shared" si="69"/>
        <v>1592.5354048880645</v>
      </c>
      <c r="N509" s="215"/>
      <c r="O509" s="232"/>
      <c r="P509" s="232"/>
      <c r="Q509" s="148"/>
      <c r="R509" s="148"/>
    </row>
    <row r="510" spans="1:21" s="148" customFormat="1">
      <c r="A510" s="141">
        <v>511101131</v>
      </c>
      <c r="B510" s="161" t="s">
        <v>586</v>
      </c>
      <c r="C510" s="162">
        <v>2</v>
      </c>
      <c r="D510" s="146">
        <v>1786.4980503552003</v>
      </c>
      <c r="E510" s="162">
        <v>2</v>
      </c>
      <c r="F510" s="216">
        <f t="shared" si="65"/>
        <v>265.42256748134406</v>
      </c>
      <c r="G510" s="146">
        <f t="shared" si="66"/>
        <v>1857.9579723694085</v>
      </c>
      <c r="H510" s="216">
        <f t="shared" si="67"/>
        <v>4.0000000000000036</v>
      </c>
      <c r="I510" s="216">
        <f t="shared" si="68"/>
        <v>71.459922014208132</v>
      </c>
      <c r="J510" s="216">
        <f t="shared" si="70"/>
        <v>4.0000000000000062</v>
      </c>
      <c r="K510" s="149">
        <f t="shared" si="71"/>
        <v>142.91984402841604</v>
      </c>
      <c r="L510" s="146">
        <f t="shared" si="72"/>
        <v>148.63663778955268</v>
      </c>
      <c r="M510" s="214">
        <f t="shared" si="69"/>
        <v>1592.5354048880645</v>
      </c>
      <c r="N510" s="215"/>
      <c r="O510" s="232"/>
      <c r="P510" s="232"/>
      <c r="U510" s="128"/>
    </row>
    <row r="511" spans="1:21" s="148" customFormat="1">
      <c r="A511" s="141">
        <v>511101131</v>
      </c>
      <c r="B511" s="161" t="s">
        <v>670</v>
      </c>
      <c r="C511" s="162">
        <v>0</v>
      </c>
      <c r="D511" s="146">
        <v>0</v>
      </c>
      <c r="E511" s="162">
        <v>0</v>
      </c>
      <c r="F511" s="216">
        <v>0</v>
      </c>
      <c r="G511" s="146">
        <v>0</v>
      </c>
      <c r="H511" s="216" t="e">
        <f>(G511/D511-1)*100</f>
        <v>#DIV/0!</v>
      </c>
      <c r="I511" s="216">
        <v>0</v>
      </c>
      <c r="J511" s="216">
        <v>0</v>
      </c>
      <c r="K511" s="149">
        <f t="shared" si="71"/>
        <v>0</v>
      </c>
      <c r="L511" s="146">
        <f>G511*0.08</f>
        <v>0</v>
      </c>
      <c r="M511" s="214">
        <f>G511*0.3/7*20</f>
        <v>0</v>
      </c>
      <c r="N511" s="215"/>
      <c r="O511" s="232"/>
      <c r="P511" s="232"/>
      <c r="U511" s="128"/>
    </row>
    <row r="512" spans="1:21" s="148" customFormat="1">
      <c r="A512" s="141">
        <v>511101131</v>
      </c>
      <c r="B512" s="161" t="s">
        <v>587</v>
      </c>
      <c r="C512" s="162">
        <v>6</v>
      </c>
      <c r="D512" s="146">
        <v>1638.1456000000001</v>
      </c>
      <c r="E512" s="162">
        <v>6</v>
      </c>
      <c r="F512" s="216">
        <f t="shared" si="65"/>
        <v>243.38163200000002</v>
      </c>
      <c r="G512" s="146">
        <f t="shared" si="66"/>
        <v>1703.6714240000001</v>
      </c>
      <c r="H512" s="216">
        <f t="shared" si="67"/>
        <v>4.0000000000000036</v>
      </c>
      <c r="I512" s="216">
        <f t="shared" si="68"/>
        <v>65.525824000000057</v>
      </c>
      <c r="J512" s="216">
        <f t="shared" si="70"/>
        <v>4.0000000000000036</v>
      </c>
      <c r="K512" s="149">
        <f t="shared" si="71"/>
        <v>131.051648</v>
      </c>
      <c r="L512" s="146">
        <f t="shared" si="72"/>
        <v>136.29371392000002</v>
      </c>
      <c r="M512" s="214">
        <f t="shared" si="69"/>
        <v>1460.289792</v>
      </c>
      <c r="N512" s="215"/>
      <c r="O512" s="232"/>
      <c r="P512" s="232"/>
      <c r="U512" s="128"/>
    </row>
    <row r="513" spans="1:21" s="148" customFormat="1">
      <c r="A513" s="141">
        <v>511101131</v>
      </c>
      <c r="B513" s="161" t="s">
        <v>588</v>
      </c>
      <c r="C513" s="162">
        <v>5</v>
      </c>
      <c r="D513" s="146">
        <v>1563.7133401344001</v>
      </c>
      <c r="E513" s="162">
        <v>5</v>
      </c>
      <c r="F513" s="216">
        <f t="shared" si="65"/>
        <v>232.323124819968</v>
      </c>
      <c r="G513" s="146">
        <f t="shared" si="66"/>
        <v>1626.2618737397761</v>
      </c>
      <c r="H513" s="216">
        <f t="shared" si="67"/>
        <v>4.0000000000000036</v>
      </c>
      <c r="I513" s="216">
        <f t="shared" si="68"/>
        <v>62.548533605375951</v>
      </c>
      <c r="J513" s="216">
        <f t="shared" si="70"/>
        <v>3.9999999999999964</v>
      </c>
      <c r="K513" s="149">
        <f t="shared" si="71"/>
        <v>125.09706721075202</v>
      </c>
      <c r="L513" s="146">
        <f t="shared" si="72"/>
        <v>130.1009498991821</v>
      </c>
      <c r="M513" s="214">
        <f t="shared" si="69"/>
        <v>1393.9387489198079</v>
      </c>
      <c r="N513" s="215"/>
      <c r="O513" s="232"/>
      <c r="P513" s="232"/>
      <c r="U513" s="128"/>
    </row>
    <row r="514" spans="1:21" s="148" customFormat="1">
      <c r="A514" s="141">
        <v>511101131</v>
      </c>
      <c r="B514" s="161" t="s">
        <v>589</v>
      </c>
      <c r="C514" s="162">
        <v>21</v>
      </c>
      <c r="D514" s="146">
        <v>1474.8852658175997</v>
      </c>
      <c r="E514" s="162">
        <v>21</v>
      </c>
      <c r="F514" s="216">
        <f t="shared" si="65"/>
        <v>219.12581092147198</v>
      </c>
      <c r="G514" s="146">
        <f t="shared" si="66"/>
        <v>1533.8806764503038</v>
      </c>
      <c r="H514" s="216">
        <f t="shared" si="67"/>
        <v>4.0000000000000036</v>
      </c>
      <c r="I514" s="216">
        <f t="shared" si="68"/>
        <v>58.995410632704079</v>
      </c>
      <c r="J514" s="216">
        <f t="shared" si="70"/>
        <v>4.0000000000000062</v>
      </c>
      <c r="K514" s="149">
        <f t="shared" si="71"/>
        <v>117.99082126540797</v>
      </c>
      <c r="L514" s="146">
        <f t="shared" si="72"/>
        <v>122.71045411602431</v>
      </c>
      <c r="M514" s="214">
        <f t="shared" si="69"/>
        <v>1314.7548655288319</v>
      </c>
      <c r="N514" s="215"/>
      <c r="O514" s="232"/>
      <c r="P514" s="232"/>
      <c r="U514" s="128"/>
    </row>
    <row r="515" spans="1:21" s="148" customFormat="1">
      <c r="A515" s="141">
        <v>511101131</v>
      </c>
      <c r="B515" s="161" t="s">
        <v>590</v>
      </c>
      <c r="C515" s="162">
        <v>3</v>
      </c>
      <c r="D515" s="146">
        <v>1474.8852658175997</v>
      </c>
      <c r="E515" s="162">
        <v>3</v>
      </c>
      <c r="F515" s="216">
        <f t="shared" si="65"/>
        <v>219.12581092147198</v>
      </c>
      <c r="G515" s="146">
        <f t="shared" si="66"/>
        <v>1533.8806764503038</v>
      </c>
      <c r="H515" s="216">
        <f t="shared" si="67"/>
        <v>4.0000000000000036</v>
      </c>
      <c r="I515" s="216">
        <f t="shared" si="68"/>
        <v>58.995410632704079</v>
      </c>
      <c r="J515" s="216">
        <f t="shared" si="70"/>
        <v>4.0000000000000062</v>
      </c>
      <c r="K515" s="149">
        <f t="shared" si="71"/>
        <v>117.99082126540797</v>
      </c>
      <c r="L515" s="146">
        <f t="shared" si="72"/>
        <v>122.71045411602431</v>
      </c>
      <c r="M515" s="214">
        <f t="shared" si="69"/>
        <v>1314.7548655288319</v>
      </c>
      <c r="N515" s="215"/>
      <c r="O515" s="232"/>
      <c r="P515" s="232"/>
      <c r="U515" s="128"/>
    </row>
    <row r="516" spans="1:21" s="148" customFormat="1">
      <c r="A516" s="141">
        <v>511101131</v>
      </c>
      <c r="B516" s="161" t="s">
        <v>591</v>
      </c>
      <c r="C516" s="162">
        <v>3</v>
      </c>
      <c r="D516" s="146">
        <v>1474.7940480000002</v>
      </c>
      <c r="E516" s="162">
        <v>3</v>
      </c>
      <c r="F516" s="216">
        <f t="shared" si="65"/>
        <v>219.11225856000004</v>
      </c>
      <c r="G516" s="146">
        <f t="shared" si="66"/>
        <v>1533.7858099200002</v>
      </c>
      <c r="H516" s="216">
        <f t="shared" si="67"/>
        <v>4.0000000000000036</v>
      </c>
      <c r="I516" s="216">
        <f t="shared" si="68"/>
        <v>58.991761920000044</v>
      </c>
      <c r="J516" s="216">
        <f t="shared" si="70"/>
        <v>4.0000000000000027</v>
      </c>
      <c r="K516" s="149">
        <f t="shared" si="71"/>
        <v>117.98352384000002</v>
      </c>
      <c r="L516" s="146">
        <f t="shared" si="72"/>
        <v>122.70286479360003</v>
      </c>
      <c r="M516" s="214">
        <f t="shared" si="69"/>
        <v>1314.6735513600001</v>
      </c>
      <c r="N516" s="215"/>
      <c r="O516" s="232"/>
      <c r="P516" s="232"/>
      <c r="U516" s="128"/>
    </row>
    <row r="517" spans="1:21" s="148" customFormat="1">
      <c r="A517" s="141">
        <v>511101131</v>
      </c>
      <c r="B517" s="161" t="s">
        <v>592</v>
      </c>
      <c r="C517" s="162">
        <v>1</v>
      </c>
      <c r="D517" s="146">
        <v>1474.7940480000002</v>
      </c>
      <c r="E517" s="162">
        <v>1</v>
      </c>
      <c r="F517" s="216">
        <f t="shared" si="65"/>
        <v>219.11225856000004</v>
      </c>
      <c r="G517" s="146">
        <f t="shared" si="66"/>
        <v>1533.7858099200002</v>
      </c>
      <c r="H517" s="216">
        <f t="shared" si="67"/>
        <v>4.0000000000000036</v>
      </c>
      <c r="I517" s="216">
        <f t="shared" si="68"/>
        <v>58.991761920000044</v>
      </c>
      <c r="J517" s="216">
        <f t="shared" si="70"/>
        <v>4.0000000000000027</v>
      </c>
      <c r="K517" s="149">
        <f t="shared" si="71"/>
        <v>117.98352384000002</v>
      </c>
      <c r="L517" s="146">
        <f t="shared" si="72"/>
        <v>122.70286479360003</v>
      </c>
      <c r="M517" s="214">
        <f t="shared" si="69"/>
        <v>1314.6735513600001</v>
      </c>
      <c r="N517" s="215"/>
      <c r="O517" s="232"/>
      <c r="P517" s="232"/>
      <c r="U517" s="128"/>
    </row>
    <row r="518" spans="1:21" s="148" customFormat="1">
      <c r="A518" s="141">
        <v>511101131</v>
      </c>
      <c r="B518" s="161" t="s">
        <v>593</v>
      </c>
      <c r="C518" s="162">
        <v>3</v>
      </c>
      <c r="D518" s="146">
        <v>1474.7917766400005</v>
      </c>
      <c r="E518" s="162">
        <v>3</v>
      </c>
      <c r="F518" s="216">
        <f t="shared" si="65"/>
        <v>219.11192110080009</v>
      </c>
      <c r="G518" s="146">
        <f t="shared" si="66"/>
        <v>1533.7834477056006</v>
      </c>
      <c r="H518" s="216">
        <f t="shared" si="67"/>
        <v>4.0000000000000036</v>
      </c>
      <c r="I518" s="216">
        <f t="shared" si="68"/>
        <v>58.99167106560003</v>
      </c>
      <c r="J518" s="216">
        <f t="shared" si="70"/>
        <v>4.0000000000000009</v>
      </c>
      <c r="K518" s="149">
        <f t="shared" si="71"/>
        <v>117.98334213120005</v>
      </c>
      <c r="L518" s="146">
        <f t="shared" si="72"/>
        <v>122.70267581644805</v>
      </c>
      <c r="M518" s="214">
        <f t="shared" si="69"/>
        <v>1314.6715266048004</v>
      </c>
      <c r="N518" s="215"/>
      <c r="O518" s="232"/>
      <c r="P518" s="232"/>
      <c r="U518" s="128"/>
    </row>
    <row r="519" spans="1:21" s="148" customFormat="1">
      <c r="A519" s="141">
        <v>511101131</v>
      </c>
      <c r="B519" s="161" t="s">
        <v>444</v>
      </c>
      <c r="C519" s="162">
        <v>3</v>
      </c>
      <c r="D519" s="146">
        <v>1465.9790080000002</v>
      </c>
      <c r="E519" s="162">
        <v>3</v>
      </c>
      <c r="F519" s="216">
        <f t="shared" si="65"/>
        <v>217.80259547428574</v>
      </c>
      <c r="G519" s="146">
        <f t="shared" si="66"/>
        <v>1524.6181683200002</v>
      </c>
      <c r="H519" s="216">
        <f t="shared" si="67"/>
        <v>4.0000000000000036</v>
      </c>
      <c r="I519" s="216">
        <f t="shared" si="68"/>
        <v>58.639160319999974</v>
      </c>
      <c r="J519" s="216">
        <f t="shared" si="70"/>
        <v>3.9999999999999973</v>
      </c>
      <c r="K519" s="149">
        <f t="shared" si="71"/>
        <v>117.27832064000002</v>
      </c>
      <c r="L519" s="146">
        <f t="shared" si="72"/>
        <v>121.96945346560003</v>
      </c>
      <c r="M519" s="214">
        <f t="shared" si="69"/>
        <v>1306.8155728457143</v>
      </c>
      <c r="N519" s="215"/>
      <c r="O519" s="232"/>
      <c r="P519" s="232"/>
      <c r="U519" s="128"/>
    </row>
    <row r="520" spans="1:21" s="148" customFormat="1">
      <c r="A520" s="141">
        <v>511101131</v>
      </c>
      <c r="B520" s="161" t="s">
        <v>594</v>
      </c>
      <c r="C520" s="162">
        <v>2</v>
      </c>
      <c r="D520" s="146">
        <v>1382.7049367039999</v>
      </c>
      <c r="E520" s="162">
        <v>2</v>
      </c>
      <c r="F520" s="216">
        <f t="shared" si="65"/>
        <v>205.43044773887999</v>
      </c>
      <c r="G520" s="146">
        <f t="shared" si="66"/>
        <v>1438.0131341721599</v>
      </c>
      <c r="H520" s="216">
        <f t="shared" si="67"/>
        <v>4.0000000000000036</v>
      </c>
      <c r="I520" s="216">
        <f t="shared" si="68"/>
        <v>55.30819746815996</v>
      </c>
      <c r="J520" s="216">
        <f t="shared" si="70"/>
        <v>3.9999999999999973</v>
      </c>
      <c r="K520" s="149">
        <f t="shared" si="71"/>
        <v>110.61639493631999</v>
      </c>
      <c r="L520" s="146">
        <f t="shared" si="72"/>
        <v>115.04105073377279</v>
      </c>
      <c r="M520" s="214">
        <f t="shared" si="69"/>
        <v>1232.5826864332798</v>
      </c>
      <c r="N520" s="215"/>
      <c r="O520" s="232"/>
      <c r="P520" s="232"/>
      <c r="U520" s="128"/>
    </row>
    <row r="521" spans="1:21" s="148" customFormat="1">
      <c r="A521" s="141">
        <v>511101131</v>
      </c>
      <c r="B521" s="161" t="s">
        <v>416</v>
      </c>
      <c r="C521" s="162">
        <v>2</v>
      </c>
      <c r="D521" s="166">
        <v>1638.15</v>
      </c>
      <c r="E521" s="162">
        <v>2</v>
      </c>
      <c r="F521" s="216">
        <v>234.02</v>
      </c>
      <c r="G521" s="146">
        <f t="shared" si="66"/>
        <v>1703.6760000000002</v>
      </c>
      <c r="H521" s="216">
        <f t="shared" si="67"/>
        <v>4.0000000000000036</v>
      </c>
      <c r="I521" s="216">
        <f t="shared" si="68"/>
        <v>65.526000000000067</v>
      </c>
      <c r="J521" s="216">
        <f t="shared" si="70"/>
        <v>4.0000000000000036</v>
      </c>
      <c r="K521" s="149">
        <f t="shared" si="71"/>
        <v>131.05200000000002</v>
      </c>
      <c r="L521" s="146">
        <f t="shared" si="72"/>
        <v>136.29408000000001</v>
      </c>
      <c r="M521" s="214">
        <f t="shared" si="69"/>
        <v>1460.2937142857145</v>
      </c>
      <c r="N521" s="215"/>
      <c r="O521" s="232"/>
      <c r="P521" s="232"/>
    </row>
    <row r="522" spans="1:21" s="148" customFormat="1">
      <c r="A522" s="141"/>
      <c r="B522" s="161"/>
      <c r="C522" s="162"/>
      <c r="D522" s="166"/>
      <c r="E522" s="162"/>
      <c r="F522" s="162"/>
      <c r="G522" s="166"/>
      <c r="H522" s="162"/>
      <c r="I522" s="142"/>
      <c r="J522" s="142"/>
      <c r="K522" s="149"/>
      <c r="L522" s="146"/>
      <c r="M522" s="214"/>
      <c r="N522" s="215"/>
      <c r="P522" s="232"/>
    </row>
    <row r="523" spans="1:21" s="148" customFormat="1">
      <c r="A523" s="141"/>
      <c r="B523" s="161" t="s">
        <v>397</v>
      </c>
      <c r="C523" s="162">
        <f>SUM(C505:C522)</f>
        <v>58</v>
      </c>
      <c r="D523" s="166"/>
      <c r="E523" s="162">
        <f>SUM(E505:E522)</f>
        <v>58</v>
      </c>
      <c r="F523" s="162"/>
      <c r="G523" s="166"/>
      <c r="H523" s="162"/>
      <c r="I523" s="142"/>
      <c r="J523" s="142"/>
      <c r="K523" s="149"/>
      <c r="L523" s="146"/>
      <c r="M523" s="214"/>
      <c r="N523" s="215"/>
      <c r="P523" s="232"/>
      <c r="R523" s="149"/>
    </row>
    <row r="524" spans="1:21" s="148" customFormat="1">
      <c r="A524" s="150"/>
      <c r="B524" s="219"/>
      <c r="C524" s="219"/>
      <c r="D524" s="219"/>
      <c r="E524" s="219"/>
      <c r="F524" s="219"/>
      <c r="G524" s="219"/>
      <c r="H524" s="220"/>
      <c r="I524" s="244"/>
      <c r="J524" s="244"/>
      <c r="K524" s="218"/>
      <c r="L524" s="150"/>
      <c r="M524" s="221"/>
      <c r="N524" s="215"/>
      <c r="P524" s="232"/>
    </row>
    <row r="525" spans="1:21" s="148" customFormat="1" ht="20.25">
      <c r="A525" s="1026" t="s">
        <v>382</v>
      </c>
      <c r="B525" s="1027"/>
      <c r="C525" s="1027"/>
      <c r="D525" s="1027"/>
      <c r="E525" s="1027"/>
      <c r="F525" s="1027"/>
      <c r="G525" s="1027"/>
      <c r="H525" s="1027"/>
      <c r="I525" s="1027"/>
      <c r="J525" s="1027"/>
      <c r="K525" s="1027"/>
      <c r="L525" s="1027"/>
      <c r="M525" s="1028"/>
      <c r="N525" s="163"/>
      <c r="P525" s="232"/>
    </row>
    <row r="526" spans="1:21" s="148" customFormat="1" ht="18">
      <c r="A526" s="1020" t="s">
        <v>383</v>
      </c>
      <c r="B526" s="1021"/>
      <c r="C526" s="1021"/>
      <c r="D526" s="1021"/>
      <c r="E526" s="1021"/>
      <c r="F526" s="1021"/>
      <c r="G526" s="1021"/>
      <c r="H526" s="1021"/>
      <c r="I526" s="1021"/>
      <c r="J526" s="1021"/>
      <c r="K526" s="1021"/>
      <c r="L526" s="1021"/>
      <c r="M526" s="1022"/>
      <c r="N526" s="164"/>
      <c r="P526" s="232"/>
    </row>
    <row r="527" spans="1:21" s="148" customFormat="1" ht="18">
      <c r="A527" s="1020" t="s">
        <v>384</v>
      </c>
      <c r="B527" s="1021"/>
      <c r="C527" s="1021"/>
      <c r="D527" s="1021"/>
      <c r="E527" s="1021"/>
      <c r="F527" s="1021"/>
      <c r="G527" s="1021"/>
      <c r="H527" s="1021"/>
      <c r="I527" s="1021"/>
      <c r="J527" s="1021"/>
      <c r="K527" s="1021"/>
      <c r="L527" s="1021"/>
      <c r="M527" s="1022"/>
      <c r="N527" s="164"/>
      <c r="P527" s="232"/>
    </row>
    <row r="528" spans="1:21" s="148" customFormat="1">
      <c r="A528" s="131"/>
      <c r="B528" s="132" t="str">
        <f>+B450</f>
        <v>DIRECCION DE SEGURIDAD PUBLICA Y VIALIDAD Y TRANSPORTE</v>
      </c>
      <c r="D528" s="581"/>
      <c r="E528" s="581"/>
      <c r="F528" s="581"/>
      <c r="H528" s="200"/>
      <c r="I528" s="200"/>
      <c r="J528" s="200"/>
      <c r="K528" s="581"/>
      <c r="L528" s="581"/>
      <c r="M528" s="201"/>
      <c r="N528" s="202"/>
      <c r="P528" s="232"/>
    </row>
    <row r="529" spans="1:21" s="148" customFormat="1">
      <c r="A529" s="133" t="s">
        <v>596</v>
      </c>
      <c r="B529" s="132" t="s">
        <v>358</v>
      </c>
      <c r="D529" s="581"/>
      <c r="E529" s="581"/>
      <c r="F529" s="581"/>
      <c r="H529" s="200"/>
      <c r="I529" s="200"/>
      <c r="J529" s="200"/>
      <c r="K529" s="581"/>
      <c r="L529" s="581"/>
      <c r="M529" s="201"/>
      <c r="N529" s="202"/>
      <c r="P529" s="232"/>
    </row>
    <row r="530" spans="1:21" s="148" customFormat="1">
      <c r="A530" s="1029" t="s">
        <v>621</v>
      </c>
      <c r="B530" s="1030"/>
      <c r="C530" s="1030"/>
      <c r="D530" s="1030"/>
      <c r="E530" s="1031"/>
      <c r="F530" s="581"/>
      <c r="H530" s="200"/>
      <c r="I530" s="200"/>
      <c r="J530" s="200"/>
      <c r="K530" s="200"/>
      <c r="L530" s="200"/>
      <c r="M530" s="204"/>
      <c r="N530" s="205"/>
      <c r="P530" s="232"/>
    </row>
    <row r="531" spans="1:21" s="148" customFormat="1">
      <c r="A531" s="582" t="s">
        <v>622</v>
      </c>
      <c r="B531" s="582" t="s">
        <v>388</v>
      </c>
      <c r="C531" s="1032">
        <v>2014</v>
      </c>
      <c r="D531" s="1032"/>
      <c r="E531" s="1032">
        <v>2015</v>
      </c>
      <c r="F531" s="1032"/>
      <c r="G531" s="1032"/>
      <c r="H531" s="207"/>
      <c r="I531" s="582" t="s">
        <v>623</v>
      </c>
      <c r="J531" s="208" t="s">
        <v>624</v>
      </c>
      <c r="K531" s="582">
        <v>2014</v>
      </c>
      <c r="L531" s="582">
        <v>2015</v>
      </c>
      <c r="M531" s="209" t="s">
        <v>625</v>
      </c>
      <c r="N531" s="202"/>
      <c r="P531" s="232"/>
    </row>
    <row r="532" spans="1:21" s="148" customFormat="1">
      <c r="A532" s="165"/>
      <c r="B532" s="210"/>
      <c r="C532" s="211" t="s">
        <v>387</v>
      </c>
      <c r="D532" s="140" t="s">
        <v>626</v>
      </c>
      <c r="E532" s="211" t="s">
        <v>387</v>
      </c>
      <c r="F532" s="140" t="s">
        <v>627</v>
      </c>
      <c r="G532" s="140" t="s">
        <v>626</v>
      </c>
      <c r="H532" s="582" t="s">
        <v>628</v>
      </c>
      <c r="I532" s="582" t="s">
        <v>629</v>
      </c>
      <c r="J532" s="208" t="s">
        <v>630</v>
      </c>
      <c r="K532" s="582" t="s">
        <v>393</v>
      </c>
      <c r="L532" s="582" t="s">
        <v>393</v>
      </c>
      <c r="M532" s="209" t="s">
        <v>631</v>
      </c>
      <c r="N532" s="202"/>
      <c r="P532" s="232"/>
    </row>
    <row r="533" spans="1:21" s="148" customFormat="1">
      <c r="A533" s="179"/>
      <c r="B533" s="144"/>
      <c r="C533" s="144"/>
      <c r="D533" s="144"/>
      <c r="E533" s="144"/>
      <c r="F533" s="212"/>
      <c r="G533" s="161"/>
      <c r="H533" s="162"/>
      <c r="I533" s="162"/>
      <c r="J533" s="584"/>
      <c r="K533" s="144"/>
      <c r="L533" s="222"/>
      <c r="M533" s="223"/>
      <c r="N533" s="215"/>
      <c r="P533" s="232"/>
    </row>
    <row r="534" spans="1:21" s="148" customFormat="1">
      <c r="A534" s="141">
        <v>511101131</v>
      </c>
      <c r="B534" s="161" t="s">
        <v>597</v>
      </c>
      <c r="C534" s="162">
        <v>1</v>
      </c>
      <c r="D534" s="146">
        <v>2802.8040680640001</v>
      </c>
      <c r="E534" s="162">
        <v>1</v>
      </c>
      <c r="F534" s="216">
        <f t="shared" ref="F534:F539" si="73">+G534/7</f>
        <v>416.41660439808004</v>
      </c>
      <c r="G534" s="146">
        <f t="shared" ref="G534:G539" si="74">+D534*1.04</f>
        <v>2914.9162307865604</v>
      </c>
      <c r="H534" s="216">
        <f t="shared" ref="H534:H539" si="75">(G534/D534-1)*100</f>
        <v>4.0000000000000036</v>
      </c>
      <c r="I534" s="216">
        <f t="shared" ref="I534:I539" si="76">G534-D534</f>
        <v>112.11216272256024</v>
      </c>
      <c r="J534" s="216">
        <f t="shared" ref="J534:J539" si="77">I534*100/D534</f>
        <v>4.000000000000008</v>
      </c>
      <c r="K534" s="166">
        <f t="shared" ref="K534:K539" si="78">D534*0.08</f>
        <v>224.22432544512003</v>
      </c>
      <c r="L534" s="189">
        <f t="shared" ref="L534:L539" si="79">G534*0.08</f>
        <v>233.19329846292484</v>
      </c>
      <c r="M534" s="214">
        <f t="shared" ref="M534:M539" si="80">G534*0.3/7*20</f>
        <v>2498.49962638848</v>
      </c>
      <c r="N534" s="215"/>
      <c r="O534" s="225"/>
      <c r="P534" s="232"/>
      <c r="U534" s="128"/>
    </row>
    <row r="535" spans="1:21" s="148" customFormat="1">
      <c r="A535" s="141">
        <v>511101131</v>
      </c>
      <c r="B535" s="161" t="s">
        <v>598</v>
      </c>
      <c r="C535" s="162">
        <v>6</v>
      </c>
      <c r="D535" s="146">
        <v>1514.6749275840002</v>
      </c>
      <c r="E535" s="162">
        <v>6</v>
      </c>
      <c r="F535" s="216">
        <f t="shared" si="73"/>
        <v>225.03741781248004</v>
      </c>
      <c r="G535" s="146">
        <f t="shared" si="74"/>
        <v>1575.2619246873603</v>
      </c>
      <c r="H535" s="216">
        <f t="shared" si="75"/>
        <v>4.0000000000000036</v>
      </c>
      <c r="I535" s="216">
        <f t="shared" si="76"/>
        <v>60.58699710336009</v>
      </c>
      <c r="J535" s="216">
        <f t="shared" si="77"/>
        <v>4.0000000000000053</v>
      </c>
      <c r="K535" s="166">
        <f t="shared" si="78"/>
        <v>121.17399420672002</v>
      </c>
      <c r="L535" s="189">
        <f t="shared" si="79"/>
        <v>126.02095397498883</v>
      </c>
      <c r="M535" s="214">
        <f t="shared" si="80"/>
        <v>1350.2245068748803</v>
      </c>
      <c r="N535" s="215"/>
      <c r="O535" s="225"/>
      <c r="P535" s="232"/>
      <c r="U535" s="128"/>
    </row>
    <row r="536" spans="1:21" s="148" customFormat="1">
      <c r="A536" s="141">
        <v>511101131</v>
      </c>
      <c r="B536" s="161" t="s">
        <v>599</v>
      </c>
      <c r="C536" s="162">
        <v>1</v>
      </c>
      <c r="D536" s="146">
        <v>1514.6749275840002</v>
      </c>
      <c r="E536" s="162">
        <v>1</v>
      </c>
      <c r="F536" s="216">
        <f t="shared" si="73"/>
        <v>225.03741781248004</v>
      </c>
      <c r="G536" s="146">
        <f t="shared" si="74"/>
        <v>1575.2619246873603</v>
      </c>
      <c r="H536" s="216">
        <f t="shared" si="75"/>
        <v>4.0000000000000036</v>
      </c>
      <c r="I536" s="216">
        <f t="shared" si="76"/>
        <v>60.58699710336009</v>
      </c>
      <c r="J536" s="216">
        <f t="shared" si="77"/>
        <v>4.0000000000000053</v>
      </c>
      <c r="K536" s="166">
        <f t="shared" si="78"/>
        <v>121.17399420672002</v>
      </c>
      <c r="L536" s="189">
        <f t="shared" si="79"/>
        <v>126.02095397498883</v>
      </c>
      <c r="M536" s="214">
        <f t="shared" si="80"/>
        <v>1350.2245068748803</v>
      </c>
      <c r="N536" s="215"/>
      <c r="O536" s="225"/>
      <c r="P536" s="232"/>
      <c r="U536" s="128"/>
    </row>
    <row r="537" spans="1:21" s="148" customFormat="1">
      <c r="A537" s="141">
        <v>511101131</v>
      </c>
      <c r="B537" s="161" t="s">
        <v>600</v>
      </c>
      <c r="C537" s="162">
        <v>1</v>
      </c>
      <c r="D537" s="146">
        <v>1514.6749275840002</v>
      </c>
      <c r="E537" s="162">
        <v>1</v>
      </c>
      <c r="F537" s="216">
        <f t="shared" si="73"/>
        <v>225.03741781248004</v>
      </c>
      <c r="G537" s="146">
        <f t="shared" si="74"/>
        <v>1575.2619246873603</v>
      </c>
      <c r="H537" s="216">
        <f t="shared" si="75"/>
        <v>4.0000000000000036</v>
      </c>
      <c r="I537" s="216">
        <f t="shared" si="76"/>
        <v>60.58699710336009</v>
      </c>
      <c r="J537" s="216">
        <f t="shared" si="77"/>
        <v>4.0000000000000053</v>
      </c>
      <c r="K537" s="166">
        <f t="shared" si="78"/>
        <v>121.17399420672002</v>
      </c>
      <c r="L537" s="189">
        <f t="shared" si="79"/>
        <v>126.02095397498883</v>
      </c>
      <c r="M537" s="214">
        <f t="shared" si="80"/>
        <v>1350.2245068748803</v>
      </c>
      <c r="N537" s="215"/>
      <c r="O537" s="225"/>
      <c r="P537" s="232"/>
      <c r="U537" s="128"/>
    </row>
    <row r="538" spans="1:21" s="148" customFormat="1">
      <c r="A538" s="141">
        <v>511101131</v>
      </c>
      <c r="B538" s="161" t="s">
        <v>601</v>
      </c>
      <c r="C538" s="162">
        <v>1</v>
      </c>
      <c r="D538" s="146">
        <v>1514.6749275840002</v>
      </c>
      <c r="E538" s="162">
        <v>1</v>
      </c>
      <c r="F538" s="216">
        <f t="shared" si="73"/>
        <v>225.03741781248004</v>
      </c>
      <c r="G538" s="146">
        <f t="shared" si="74"/>
        <v>1575.2619246873603</v>
      </c>
      <c r="H538" s="216">
        <f t="shared" si="75"/>
        <v>4.0000000000000036</v>
      </c>
      <c r="I538" s="216">
        <f t="shared" si="76"/>
        <v>60.58699710336009</v>
      </c>
      <c r="J538" s="216">
        <f t="shared" si="77"/>
        <v>4.0000000000000053</v>
      </c>
      <c r="K538" s="166">
        <f t="shared" si="78"/>
        <v>121.17399420672002</v>
      </c>
      <c r="L538" s="189">
        <f t="shared" si="79"/>
        <v>126.02095397498883</v>
      </c>
      <c r="M538" s="214">
        <f t="shared" si="80"/>
        <v>1350.2245068748803</v>
      </c>
      <c r="N538" s="215"/>
      <c r="O538" s="225"/>
      <c r="P538" s="232"/>
      <c r="U538" s="128"/>
    </row>
    <row r="539" spans="1:21" s="148" customFormat="1">
      <c r="A539" s="141">
        <v>511101131</v>
      </c>
      <c r="B539" s="161" t="s">
        <v>602</v>
      </c>
      <c r="C539" s="162">
        <v>1</v>
      </c>
      <c r="D539" s="146">
        <v>1514.6749275840002</v>
      </c>
      <c r="E539" s="162">
        <v>1</v>
      </c>
      <c r="F539" s="216">
        <f t="shared" si="73"/>
        <v>225.03741781248004</v>
      </c>
      <c r="G539" s="146">
        <f t="shared" si="74"/>
        <v>1575.2619246873603</v>
      </c>
      <c r="H539" s="216">
        <f t="shared" si="75"/>
        <v>4.0000000000000036</v>
      </c>
      <c r="I539" s="216">
        <f t="shared" si="76"/>
        <v>60.58699710336009</v>
      </c>
      <c r="J539" s="216">
        <f t="shared" si="77"/>
        <v>4.0000000000000053</v>
      </c>
      <c r="K539" s="166">
        <f t="shared" si="78"/>
        <v>121.17399420672002</v>
      </c>
      <c r="L539" s="189">
        <f t="shared" si="79"/>
        <v>126.02095397498883</v>
      </c>
      <c r="M539" s="214">
        <f t="shared" si="80"/>
        <v>1350.2245068748803</v>
      </c>
      <c r="N539" s="215"/>
      <c r="O539" s="225"/>
      <c r="P539" s="232"/>
      <c r="U539" s="128"/>
    </row>
    <row r="540" spans="1:21" s="148" customFormat="1">
      <c r="A540" s="141"/>
      <c r="B540" s="161"/>
      <c r="C540" s="162"/>
      <c r="D540" s="166"/>
      <c r="E540" s="162"/>
      <c r="F540" s="162"/>
      <c r="G540" s="166"/>
      <c r="H540" s="162"/>
      <c r="I540" s="162"/>
      <c r="J540" s="162"/>
      <c r="K540" s="166"/>
      <c r="L540" s="189"/>
      <c r="M540" s="214"/>
      <c r="N540" s="215"/>
      <c r="P540" s="232"/>
    </row>
    <row r="541" spans="1:21" s="148" customFormat="1">
      <c r="A541" s="144"/>
      <c r="B541" s="161" t="s">
        <v>397</v>
      </c>
      <c r="C541" s="162">
        <f>SUM(C534:C539)</f>
        <v>11</v>
      </c>
      <c r="D541" s="161"/>
      <c r="E541" s="162">
        <f>SUM(E534:E540)</f>
        <v>11</v>
      </c>
      <c r="F541" s="162"/>
      <c r="G541" s="161"/>
      <c r="H541" s="162"/>
      <c r="I541" s="162"/>
      <c r="J541" s="162"/>
      <c r="K541" s="161"/>
      <c r="L541" s="179"/>
      <c r="M541" s="214"/>
      <c r="N541" s="215"/>
      <c r="P541" s="232"/>
    </row>
    <row r="542" spans="1:21" s="148" customFormat="1">
      <c r="A542" s="150"/>
      <c r="B542" s="219"/>
      <c r="C542" s="219"/>
      <c r="D542" s="219"/>
      <c r="E542" s="219"/>
      <c r="F542" s="219"/>
      <c r="G542" s="219"/>
      <c r="H542" s="220"/>
      <c r="I542" s="220"/>
      <c r="J542" s="220"/>
      <c r="K542" s="219"/>
      <c r="L542" s="188"/>
      <c r="M542" s="221"/>
      <c r="N542" s="215"/>
      <c r="P542" s="232"/>
      <c r="Q542" s="149"/>
    </row>
    <row r="543" spans="1:21" s="148" customFormat="1" ht="20.25">
      <c r="A543" s="1026" t="s">
        <v>382</v>
      </c>
      <c r="B543" s="1027"/>
      <c r="C543" s="1027"/>
      <c r="D543" s="1027"/>
      <c r="E543" s="1027"/>
      <c r="F543" s="1027"/>
      <c r="G543" s="1027"/>
      <c r="H543" s="1027"/>
      <c r="I543" s="1027"/>
      <c r="J543" s="1027"/>
      <c r="K543" s="1027"/>
      <c r="L543" s="1027"/>
      <c r="M543" s="1028"/>
      <c r="N543" s="163"/>
      <c r="P543" s="232"/>
    </row>
    <row r="544" spans="1:21" s="148" customFormat="1" ht="18">
      <c r="A544" s="1020" t="s">
        <v>383</v>
      </c>
      <c r="B544" s="1021"/>
      <c r="C544" s="1021"/>
      <c r="D544" s="1021"/>
      <c r="E544" s="1021"/>
      <c r="F544" s="1021"/>
      <c r="G544" s="1021"/>
      <c r="H544" s="1021"/>
      <c r="I544" s="1021"/>
      <c r="J544" s="1021"/>
      <c r="K544" s="1021"/>
      <c r="L544" s="1021"/>
      <c r="M544" s="1022"/>
      <c r="N544" s="164"/>
      <c r="P544" s="232"/>
    </row>
    <row r="545" spans="1:21" s="148" customFormat="1" ht="18">
      <c r="A545" s="1020" t="s">
        <v>384</v>
      </c>
      <c r="B545" s="1021"/>
      <c r="C545" s="1021"/>
      <c r="D545" s="1021"/>
      <c r="E545" s="1021"/>
      <c r="F545" s="1021"/>
      <c r="G545" s="1021"/>
      <c r="H545" s="1021"/>
      <c r="I545" s="1021"/>
      <c r="J545" s="1021"/>
      <c r="K545" s="1021"/>
      <c r="L545" s="1021"/>
      <c r="M545" s="1022"/>
      <c r="N545" s="164"/>
      <c r="P545" s="232"/>
    </row>
    <row r="546" spans="1:21" s="148" customFormat="1">
      <c r="A546" s="131"/>
      <c r="B546" s="132" t="s">
        <v>1699</v>
      </c>
      <c r="D546" s="581"/>
      <c r="E546" s="581"/>
      <c r="F546" s="581"/>
      <c r="H546" s="200"/>
      <c r="I546" s="200"/>
      <c r="J546" s="200"/>
      <c r="K546" s="581"/>
      <c r="L546" s="581"/>
      <c r="M546" s="201"/>
      <c r="N546" s="202"/>
      <c r="P546" s="232"/>
    </row>
    <row r="547" spans="1:21" s="148" customFormat="1">
      <c r="A547" s="133" t="s">
        <v>564</v>
      </c>
      <c r="B547" s="132" t="s">
        <v>1718</v>
      </c>
      <c r="D547" s="581"/>
      <c r="E547" s="581"/>
      <c r="F547" s="581"/>
      <c r="H547" s="200"/>
      <c r="I547" s="200"/>
      <c r="J547" s="200"/>
      <c r="K547" s="581"/>
      <c r="L547" s="581"/>
      <c r="M547" s="201"/>
      <c r="N547" s="202"/>
      <c r="P547" s="232"/>
    </row>
    <row r="548" spans="1:21" s="148" customFormat="1">
      <c r="A548" s="1029" t="s">
        <v>621</v>
      </c>
      <c r="B548" s="1030"/>
      <c r="C548" s="1030"/>
      <c r="D548" s="1030"/>
      <c r="E548" s="1031"/>
      <c r="F548" s="581"/>
      <c r="H548" s="200"/>
      <c r="I548" s="200"/>
      <c r="J548" s="200"/>
      <c r="K548" s="200"/>
      <c r="L548" s="200"/>
      <c r="M548" s="204"/>
      <c r="N548" s="205"/>
      <c r="P548" s="232"/>
    </row>
    <row r="549" spans="1:21" s="148" customFormat="1">
      <c r="A549" s="582" t="s">
        <v>622</v>
      </c>
      <c r="B549" s="582" t="s">
        <v>388</v>
      </c>
      <c r="C549" s="1023">
        <v>2014</v>
      </c>
      <c r="D549" s="1025"/>
      <c r="E549" s="1023">
        <v>2015</v>
      </c>
      <c r="F549" s="1024"/>
      <c r="G549" s="1025"/>
      <c r="H549" s="207"/>
      <c r="I549" s="582" t="s">
        <v>623</v>
      </c>
      <c r="J549" s="208" t="s">
        <v>624</v>
      </c>
      <c r="K549" s="582">
        <v>2014</v>
      </c>
      <c r="L549" s="582">
        <v>2015</v>
      </c>
      <c r="M549" s="209" t="s">
        <v>625</v>
      </c>
      <c r="N549" s="202"/>
      <c r="P549" s="232"/>
    </row>
    <row r="550" spans="1:21" s="148" customFormat="1">
      <c r="A550" s="165"/>
      <c r="B550" s="210"/>
      <c r="C550" s="211" t="s">
        <v>387</v>
      </c>
      <c r="D550" s="140" t="s">
        <v>626</v>
      </c>
      <c r="E550" s="211" t="s">
        <v>387</v>
      </c>
      <c r="F550" s="140" t="s">
        <v>627</v>
      </c>
      <c r="G550" s="140" t="s">
        <v>626</v>
      </c>
      <c r="H550" s="582" t="s">
        <v>628</v>
      </c>
      <c r="I550" s="582" t="s">
        <v>629</v>
      </c>
      <c r="J550" s="208" t="s">
        <v>630</v>
      </c>
      <c r="K550" s="582" t="s">
        <v>393</v>
      </c>
      <c r="L550" s="582" t="s">
        <v>393</v>
      </c>
      <c r="M550" s="209" t="s">
        <v>631</v>
      </c>
      <c r="N550" s="202"/>
      <c r="P550" s="232"/>
    </row>
    <row r="551" spans="1:21" s="148" customFormat="1">
      <c r="A551" s="179"/>
      <c r="B551" s="144"/>
      <c r="C551" s="144"/>
      <c r="D551" s="144"/>
      <c r="E551" s="144"/>
      <c r="F551" s="212"/>
      <c r="G551" s="161"/>
      <c r="H551" s="162"/>
      <c r="I551" s="162"/>
      <c r="J551" s="584"/>
      <c r="K551" s="144"/>
      <c r="L551" s="222"/>
      <c r="M551" s="223"/>
      <c r="N551" s="215"/>
      <c r="P551" s="232"/>
    </row>
    <row r="552" spans="1:21" s="148" customFormat="1">
      <c r="A552" s="141">
        <v>511101131</v>
      </c>
      <c r="B552" s="1013" t="s">
        <v>1723</v>
      </c>
      <c r="C552" s="162">
        <v>1</v>
      </c>
      <c r="D552" s="146">
        <v>2681.4919040000004</v>
      </c>
      <c r="E552" s="162">
        <v>1</v>
      </c>
      <c r="F552" s="216">
        <f>+G552/7</f>
        <v>398.39308288000012</v>
      </c>
      <c r="G552" s="146">
        <f>+D552*1.04</f>
        <v>2788.7515801600007</v>
      </c>
      <c r="H552" s="216">
        <f>(G552/D552-1)*100</f>
        <v>4.0000000000000036</v>
      </c>
      <c r="I552" s="216">
        <f>G552-D552</f>
        <v>107.25967616000025</v>
      </c>
      <c r="J552" s="216">
        <f>I552*100/D552</f>
        <v>4.0000000000000089</v>
      </c>
      <c r="K552" s="166">
        <f>D552*0.08</f>
        <v>214.51935232000005</v>
      </c>
      <c r="L552" s="189">
        <f>G552*0.08</f>
        <v>223.10012641280005</v>
      </c>
      <c r="M552" s="214">
        <f>G552*0.3/7*20</f>
        <v>2390.3584972800008</v>
      </c>
      <c r="N552" s="215"/>
      <c r="O552" s="225"/>
      <c r="P552" s="232"/>
      <c r="Q552" s="149"/>
      <c r="R552" s="149"/>
      <c r="U552" s="128"/>
    </row>
    <row r="553" spans="1:21" s="148" customFormat="1">
      <c r="A553" s="141">
        <v>511101131</v>
      </c>
      <c r="B553" s="161" t="s">
        <v>604</v>
      </c>
      <c r="C553" s="162">
        <v>3</v>
      </c>
      <c r="D553" s="146">
        <v>1590.4062720000002</v>
      </c>
      <c r="E553" s="162">
        <v>3</v>
      </c>
      <c r="F553" s="216">
        <f>+G553/7</f>
        <v>236.28893184000003</v>
      </c>
      <c r="G553" s="146">
        <f>+D553*1.04</f>
        <v>1654.0225228800002</v>
      </c>
      <c r="H553" s="216">
        <f>(G553/D553-1)*100</f>
        <v>4.0000000000000036</v>
      </c>
      <c r="I553" s="216">
        <f>G553-D553</f>
        <v>63.616250880000052</v>
      </c>
      <c r="J553" s="216">
        <f>I553*100/D553</f>
        <v>4.0000000000000027</v>
      </c>
      <c r="K553" s="166">
        <f>D553*0.08</f>
        <v>127.23250176000002</v>
      </c>
      <c r="L553" s="189">
        <f>G553*0.08</f>
        <v>132.32180183040003</v>
      </c>
      <c r="M553" s="214">
        <f>G553*0.3/7*20</f>
        <v>1417.7335910400002</v>
      </c>
      <c r="N553" s="215"/>
      <c r="O553" s="225"/>
      <c r="P553" s="232"/>
      <c r="U553" s="128"/>
    </row>
    <row r="554" spans="1:21" s="148" customFormat="1">
      <c r="A554" s="141">
        <v>511101131</v>
      </c>
      <c r="B554" s="161" t="s">
        <v>605</v>
      </c>
      <c r="C554" s="162">
        <v>3</v>
      </c>
      <c r="D554" s="146">
        <v>1590.4062720000002</v>
      </c>
      <c r="E554" s="162">
        <v>3</v>
      </c>
      <c r="F554" s="216">
        <f>+G554/7</f>
        <v>236.28893184000003</v>
      </c>
      <c r="G554" s="146">
        <f>+D554*1.04</f>
        <v>1654.0225228800002</v>
      </c>
      <c r="H554" s="216">
        <f>(G554/D554-1)*100</f>
        <v>4.0000000000000036</v>
      </c>
      <c r="I554" s="216">
        <f>G554-D554</f>
        <v>63.616250880000052</v>
      </c>
      <c r="J554" s="216">
        <f>I554*100/D554</f>
        <v>4.0000000000000027</v>
      </c>
      <c r="K554" s="166">
        <f>D554*0.08</f>
        <v>127.23250176000002</v>
      </c>
      <c r="L554" s="189">
        <f>G554*0.08</f>
        <v>132.32180183040003</v>
      </c>
      <c r="M554" s="214">
        <f>G554*0.3/7*20</f>
        <v>1417.7335910400002</v>
      </c>
      <c r="N554" s="215"/>
      <c r="O554" s="225"/>
      <c r="P554" s="232"/>
      <c r="U554" s="128"/>
    </row>
    <row r="555" spans="1:21" s="148" customFormat="1">
      <c r="A555" s="141"/>
      <c r="B555" s="161"/>
      <c r="C555" s="162"/>
      <c r="D555" s="166"/>
      <c r="E555" s="162"/>
      <c r="F555" s="162"/>
      <c r="G555" s="166"/>
      <c r="H555" s="162"/>
      <c r="I555" s="162"/>
      <c r="J555" s="162"/>
      <c r="K555" s="166"/>
      <c r="L555" s="189"/>
      <c r="M555" s="214"/>
      <c r="N555" s="215"/>
      <c r="P555" s="232"/>
    </row>
    <row r="556" spans="1:21" s="148" customFormat="1">
      <c r="A556" s="144"/>
      <c r="B556" s="161" t="s">
        <v>397</v>
      </c>
      <c r="C556" s="162">
        <f>SUM(C552:C555)</f>
        <v>7</v>
      </c>
      <c r="D556" s="161"/>
      <c r="E556" s="162">
        <f>SUM(E552:E555)</f>
        <v>7</v>
      </c>
      <c r="F556" s="162"/>
      <c r="G556" s="161"/>
      <c r="H556" s="162"/>
      <c r="I556" s="162"/>
      <c r="J556" s="162"/>
      <c r="K556" s="161"/>
      <c r="L556" s="179"/>
      <c r="M556" s="214"/>
      <c r="N556" s="215"/>
      <c r="P556" s="232"/>
    </row>
    <row r="557" spans="1:21" s="148" customFormat="1">
      <c r="A557" s="150"/>
      <c r="B557" s="219"/>
      <c r="C557" s="219"/>
      <c r="D557" s="219"/>
      <c r="E557" s="219"/>
      <c r="F557" s="219"/>
      <c r="G557" s="219"/>
      <c r="H557" s="220"/>
      <c r="I557" s="220"/>
      <c r="J557" s="220"/>
      <c r="K557" s="219"/>
      <c r="L557" s="188"/>
      <c r="M557" s="221"/>
      <c r="N557" s="215"/>
      <c r="P557" s="232"/>
    </row>
    <row r="558" spans="1:21" ht="20.25">
      <c r="A558" s="1026" t="s">
        <v>382</v>
      </c>
      <c r="B558" s="1027"/>
      <c r="C558" s="1027"/>
      <c r="D558" s="1027"/>
      <c r="E558" s="1027"/>
      <c r="F558" s="1027"/>
      <c r="G558" s="1027"/>
      <c r="H558" s="1027"/>
      <c r="I558" s="1027"/>
      <c r="J558" s="1027"/>
      <c r="K558" s="1027"/>
      <c r="L558" s="1027"/>
      <c r="M558" s="1028"/>
      <c r="N558" s="163"/>
      <c r="O558" s="148"/>
      <c r="P558" s="232"/>
      <c r="Q558" s="148"/>
    </row>
    <row r="559" spans="1:21" ht="18">
      <c r="A559" s="1020" t="s">
        <v>383</v>
      </c>
      <c r="B559" s="1021"/>
      <c r="C559" s="1021"/>
      <c r="D559" s="1021"/>
      <c r="E559" s="1021"/>
      <c r="F559" s="1021"/>
      <c r="G559" s="1021"/>
      <c r="H559" s="1021"/>
      <c r="I559" s="1021"/>
      <c r="J559" s="1021"/>
      <c r="K559" s="1021"/>
      <c r="L559" s="1021"/>
      <c r="M559" s="1022"/>
      <c r="N559" s="164"/>
      <c r="O559" s="148"/>
      <c r="P559" s="232"/>
      <c r="Q559" s="148"/>
    </row>
    <row r="560" spans="1:21" ht="18">
      <c r="A560" s="1020" t="s">
        <v>384</v>
      </c>
      <c r="B560" s="1021"/>
      <c r="C560" s="1021"/>
      <c r="D560" s="1021"/>
      <c r="E560" s="1021"/>
      <c r="F560" s="1021"/>
      <c r="G560" s="1021"/>
      <c r="H560" s="1021"/>
      <c r="I560" s="1021"/>
      <c r="J560" s="1021"/>
      <c r="K560" s="1021"/>
      <c r="L560" s="1021"/>
      <c r="M560" s="1022"/>
      <c r="N560" s="164"/>
      <c r="O560" s="148"/>
      <c r="P560" s="232"/>
      <c r="Q560" s="148"/>
    </row>
    <row r="561" spans="1:17">
      <c r="A561" s="131"/>
      <c r="B561" s="132"/>
      <c r="C561" s="148"/>
      <c r="D561" s="581"/>
      <c r="E561" s="581"/>
      <c r="F561" s="581"/>
      <c r="G561" s="148"/>
      <c r="H561" s="200"/>
      <c r="I561" s="200"/>
      <c r="J561" s="200"/>
      <c r="K561" s="581"/>
      <c r="L561" s="581"/>
      <c r="M561" s="201"/>
      <c r="N561" s="202"/>
      <c r="O561" s="148"/>
      <c r="P561" s="232"/>
      <c r="Q561" s="148"/>
    </row>
    <row r="562" spans="1:17">
      <c r="A562" s="133" t="s">
        <v>619</v>
      </c>
      <c r="B562" s="132" t="s">
        <v>620</v>
      </c>
      <c r="C562" s="148"/>
      <c r="D562" s="581"/>
      <c r="E562" s="581"/>
      <c r="F562" s="581"/>
      <c r="G562" s="148"/>
      <c r="H562" s="200"/>
      <c r="I562" s="200"/>
      <c r="J562" s="200"/>
      <c r="K562" s="581"/>
      <c r="L562" s="581"/>
      <c r="M562" s="201"/>
      <c r="N562" s="202"/>
      <c r="O562" s="148"/>
      <c r="P562" s="232"/>
      <c r="Q562" s="148"/>
    </row>
    <row r="563" spans="1:17">
      <c r="A563" s="1029" t="s">
        <v>621</v>
      </c>
      <c r="B563" s="1030"/>
      <c r="C563" s="1030"/>
      <c r="D563" s="1030"/>
      <c r="E563" s="1031"/>
      <c r="F563" s="581"/>
      <c r="G563" s="148"/>
      <c r="H563" s="200"/>
      <c r="I563" s="200"/>
      <c r="J563" s="200"/>
      <c r="K563" s="200"/>
      <c r="L563" s="200"/>
      <c r="M563" s="204"/>
      <c r="N563" s="205"/>
      <c r="O563" s="148"/>
      <c r="P563" s="232"/>
      <c r="Q563" s="148"/>
    </row>
    <row r="564" spans="1:17">
      <c r="A564" s="582" t="s">
        <v>622</v>
      </c>
      <c r="B564" s="582" t="s">
        <v>388</v>
      </c>
      <c r="C564" s="1023">
        <v>2014</v>
      </c>
      <c r="D564" s="1025"/>
      <c r="E564" s="1023">
        <v>2015</v>
      </c>
      <c r="F564" s="1024"/>
      <c r="G564" s="1025"/>
      <c r="H564" s="207"/>
      <c r="I564" s="582" t="s">
        <v>623</v>
      </c>
      <c r="J564" s="208" t="s">
        <v>624</v>
      </c>
      <c r="K564" s="582">
        <v>2014</v>
      </c>
      <c r="L564" s="582">
        <v>2015</v>
      </c>
      <c r="M564" s="209" t="s">
        <v>625</v>
      </c>
      <c r="N564" s="202"/>
      <c r="O564" s="148"/>
      <c r="P564" s="232"/>
      <c r="Q564" s="148"/>
    </row>
    <row r="565" spans="1:17">
      <c r="A565" s="165"/>
      <c r="B565" s="210"/>
      <c r="C565" s="211" t="s">
        <v>387</v>
      </c>
      <c r="D565" s="140" t="s">
        <v>626</v>
      </c>
      <c r="E565" s="211" t="s">
        <v>387</v>
      </c>
      <c r="F565" s="140" t="s">
        <v>627</v>
      </c>
      <c r="G565" s="140" t="s">
        <v>626</v>
      </c>
      <c r="H565" s="582" t="s">
        <v>628</v>
      </c>
      <c r="I565" s="582" t="s">
        <v>629</v>
      </c>
      <c r="J565" s="208" t="s">
        <v>630</v>
      </c>
      <c r="K565" s="582" t="s">
        <v>393</v>
      </c>
      <c r="L565" s="582" t="s">
        <v>393</v>
      </c>
      <c r="M565" s="209" t="s">
        <v>631</v>
      </c>
      <c r="N565" s="202"/>
      <c r="O565" s="148"/>
      <c r="P565" s="232"/>
      <c r="Q565" s="148"/>
    </row>
    <row r="566" spans="1:17">
      <c r="A566" s="179"/>
      <c r="B566" s="144"/>
      <c r="C566" s="144"/>
      <c r="D566" s="144"/>
      <c r="E566" s="144"/>
      <c r="F566" s="212"/>
      <c r="G566" s="161"/>
      <c r="H566" s="162"/>
      <c r="I566" s="162"/>
      <c r="J566" s="584"/>
      <c r="K566" s="144"/>
      <c r="L566" s="222"/>
      <c r="M566" s="223"/>
      <c r="N566" s="215"/>
      <c r="O566" s="148"/>
      <c r="P566" s="232"/>
      <c r="Q566" s="148"/>
    </row>
    <row r="567" spans="1:17">
      <c r="A567" s="141">
        <v>511101131</v>
      </c>
      <c r="B567" s="161" t="s">
        <v>603</v>
      </c>
      <c r="C567" s="162">
        <v>1</v>
      </c>
      <c r="D567" s="146">
        <v>1878.13</v>
      </c>
      <c r="E567" s="162">
        <v>1</v>
      </c>
      <c r="F567" s="216">
        <f>+G567/7</f>
        <v>504.41205714285712</v>
      </c>
      <c r="G567" s="146">
        <f>+D567*1.88</f>
        <v>3530.8843999999999</v>
      </c>
      <c r="H567" s="216">
        <f>(G567/D567-1)*100</f>
        <v>87.999999999999986</v>
      </c>
      <c r="I567" s="216">
        <f>G567-D567</f>
        <v>1652.7543999999998</v>
      </c>
      <c r="J567" s="216">
        <v>88</v>
      </c>
      <c r="K567" s="166">
        <f>D567*0.08</f>
        <v>150.25040000000001</v>
      </c>
      <c r="L567" s="189">
        <f>G567*0.08</f>
        <v>282.470752</v>
      </c>
      <c r="M567" s="214">
        <f>G567*0.3/7*20</f>
        <v>3026.4723428571424</v>
      </c>
      <c r="N567" s="215"/>
      <c r="O567" s="234"/>
      <c r="P567" s="232"/>
      <c r="Q567" s="148"/>
    </row>
    <row r="568" spans="1:17">
      <c r="A568" s="141">
        <v>511101131</v>
      </c>
      <c r="B568" s="161" t="s">
        <v>414</v>
      </c>
      <c r="C568" s="162">
        <v>0</v>
      </c>
      <c r="D568" s="166"/>
      <c r="E568" s="162">
        <v>1</v>
      </c>
      <c r="F568" s="216">
        <v>246.1</v>
      </c>
      <c r="G568" s="166">
        <f>+F568*7</f>
        <v>1722.7</v>
      </c>
      <c r="H568" s="216"/>
      <c r="I568" s="216"/>
      <c r="J568" s="216"/>
      <c r="K568" s="166"/>
      <c r="L568" s="189">
        <f>G568*0.08</f>
        <v>137.816</v>
      </c>
      <c r="M568" s="214">
        <f>G568*0.3/7*20</f>
        <v>1476.6</v>
      </c>
      <c r="N568" s="215"/>
      <c r="O568" s="234"/>
      <c r="P568" s="232"/>
      <c r="Q568" s="148"/>
    </row>
    <row r="569" spans="1:17">
      <c r="A569" s="141"/>
      <c r="B569" s="161"/>
      <c r="C569" s="162"/>
      <c r="D569" s="166"/>
      <c r="E569" s="162"/>
      <c r="F569" s="162"/>
      <c r="G569" s="166"/>
      <c r="H569" s="162"/>
      <c r="I569" s="162"/>
      <c r="J569" s="162"/>
      <c r="K569" s="166"/>
      <c r="L569" s="189"/>
      <c r="M569" s="214"/>
      <c r="N569" s="215"/>
      <c r="O569" s="148"/>
      <c r="P569" s="232"/>
      <c r="Q569" s="148"/>
    </row>
    <row r="570" spans="1:17" s="148" customFormat="1">
      <c r="A570" s="144"/>
      <c r="B570" s="161" t="s">
        <v>397</v>
      </c>
      <c r="C570" s="162">
        <f>SUM(C567:C569)</f>
        <v>1</v>
      </c>
      <c r="D570" s="161"/>
      <c r="E570" s="162">
        <f>SUM(E567:E569)</f>
        <v>2</v>
      </c>
      <c r="F570" s="162"/>
      <c r="G570" s="161"/>
      <c r="H570" s="162"/>
      <c r="I570" s="162"/>
      <c r="J570" s="162"/>
      <c r="K570" s="161"/>
      <c r="L570" s="179"/>
      <c r="M570" s="214"/>
      <c r="N570" s="215"/>
      <c r="P570" s="232"/>
    </row>
    <row r="571" spans="1:17" s="148" customFormat="1">
      <c r="A571" s="150"/>
      <c r="B571" s="219"/>
      <c r="C571" s="219"/>
      <c r="D571" s="219"/>
      <c r="E571" s="219"/>
      <c r="F571" s="219"/>
      <c r="G571" s="219"/>
      <c r="H571" s="220"/>
      <c r="I571" s="220"/>
      <c r="J571" s="220"/>
      <c r="K571" s="219"/>
      <c r="L571" s="188"/>
      <c r="M571" s="221"/>
      <c r="N571" s="215"/>
      <c r="P571" s="232"/>
    </row>
    <row r="572" spans="1:17" s="148" customFormat="1">
      <c r="A572" s="128"/>
      <c r="B572" s="128"/>
      <c r="C572" s="128"/>
      <c r="D572" s="128"/>
      <c r="E572" s="128"/>
      <c r="F572" s="128"/>
      <c r="G572" s="128"/>
      <c r="H572" s="245"/>
      <c r="I572" s="245"/>
      <c r="J572" s="245"/>
      <c r="K572" s="128"/>
      <c r="L572" s="128"/>
      <c r="M572" s="246"/>
      <c r="N572" s="246"/>
    </row>
    <row r="573" spans="1:17" s="148" customFormat="1">
      <c r="A573" s="128"/>
      <c r="B573" s="128"/>
      <c r="C573" s="128"/>
      <c r="D573" s="128"/>
      <c r="E573" s="128"/>
      <c r="F573" s="128"/>
      <c r="G573" s="128"/>
      <c r="H573" s="245"/>
      <c r="I573" s="245"/>
      <c r="J573" s="245"/>
      <c r="K573" s="128"/>
      <c r="L573" s="128"/>
      <c r="M573" s="246"/>
      <c r="N573" s="246"/>
    </row>
    <row r="574" spans="1:17" s="148" customFormat="1">
      <c r="A574" s="128"/>
      <c r="B574" s="128"/>
      <c r="C574" s="128"/>
      <c r="D574" s="128"/>
      <c r="E574" s="128"/>
      <c r="F574" s="128"/>
      <c r="G574" s="128"/>
      <c r="H574" s="245"/>
      <c r="I574" s="245"/>
      <c r="J574" s="245"/>
      <c r="K574" s="128"/>
      <c r="L574" s="128"/>
      <c r="M574" s="246"/>
      <c r="N574" s="246"/>
    </row>
  </sheetData>
  <autoFilter ref="A453:M503">
    <filterColumn colId="2" showButton="0"/>
    <filterColumn colId="4" showButton="0"/>
    <filterColumn colId="5" showButton="0"/>
  </autoFilter>
  <mergeCells count="168">
    <mergeCell ref="A16:M16"/>
    <mergeCell ref="A17:M17"/>
    <mergeCell ref="A18:M18"/>
    <mergeCell ref="A21:E21"/>
    <mergeCell ref="C22:D22"/>
    <mergeCell ref="E22:G22"/>
    <mergeCell ref="A3:M3"/>
    <mergeCell ref="A4:M4"/>
    <mergeCell ref="A5:M5"/>
    <mergeCell ref="A8:E8"/>
    <mergeCell ref="C9:D9"/>
    <mergeCell ref="E9:G9"/>
    <mergeCell ref="A43:M43"/>
    <mergeCell ref="A44:M44"/>
    <mergeCell ref="A45:M45"/>
    <mergeCell ref="A48:E48"/>
    <mergeCell ref="C49:D49"/>
    <mergeCell ref="E49:G49"/>
    <mergeCell ref="A28:M28"/>
    <mergeCell ref="A29:M29"/>
    <mergeCell ref="A30:M30"/>
    <mergeCell ref="A33:E33"/>
    <mergeCell ref="C34:D34"/>
    <mergeCell ref="E34:G34"/>
    <mergeCell ref="A79:M79"/>
    <mergeCell ref="A80:M80"/>
    <mergeCell ref="A81:M81"/>
    <mergeCell ref="A84:E84"/>
    <mergeCell ref="C85:D85"/>
    <mergeCell ref="E85:G85"/>
    <mergeCell ref="A59:M59"/>
    <mergeCell ref="A60:M60"/>
    <mergeCell ref="A61:M61"/>
    <mergeCell ref="A64:E64"/>
    <mergeCell ref="C65:D65"/>
    <mergeCell ref="E65:G65"/>
    <mergeCell ref="A120:M120"/>
    <mergeCell ref="A121:M121"/>
    <mergeCell ref="A122:M122"/>
    <mergeCell ref="A125:E125"/>
    <mergeCell ref="C126:D126"/>
    <mergeCell ref="E126:G126"/>
    <mergeCell ref="A96:M96"/>
    <mergeCell ref="A97:M97"/>
    <mergeCell ref="A98:M98"/>
    <mergeCell ref="A101:E101"/>
    <mergeCell ref="C102:D102"/>
    <mergeCell ref="E102:G102"/>
    <mergeCell ref="A158:M158"/>
    <mergeCell ref="A159:M159"/>
    <mergeCell ref="A160:M160"/>
    <mergeCell ref="A163:E163"/>
    <mergeCell ref="C164:D164"/>
    <mergeCell ref="E164:G164"/>
    <mergeCell ref="A140:M140"/>
    <mergeCell ref="A141:M141"/>
    <mergeCell ref="A142:M142"/>
    <mergeCell ref="A145:E145"/>
    <mergeCell ref="C146:D146"/>
    <mergeCell ref="E146:G146"/>
    <mergeCell ref="A194:M194"/>
    <mergeCell ref="A195:M195"/>
    <mergeCell ref="A196:M196"/>
    <mergeCell ref="A199:E199"/>
    <mergeCell ref="C200:D200"/>
    <mergeCell ref="E200:G200"/>
    <mergeCell ref="A174:M174"/>
    <mergeCell ref="A175:M175"/>
    <mergeCell ref="A176:M176"/>
    <mergeCell ref="A179:E179"/>
    <mergeCell ref="C180:D180"/>
    <mergeCell ref="E180:G180"/>
    <mergeCell ref="A229:M229"/>
    <mergeCell ref="A230:M230"/>
    <mergeCell ref="A231:M231"/>
    <mergeCell ref="A234:E234"/>
    <mergeCell ref="C235:D235"/>
    <mergeCell ref="E235:G235"/>
    <mergeCell ref="A213:M213"/>
    <mergeCell ref="A214:M214"/>
    <mergeCell ref="A215:M215"/>
    <mergeCell ref="A218:E218"/>
    <mergeCell ref="C219:D219"/>
    <mergeCell ref="E219:G219"/>
    <mergeCell ref="A268:M268"/>
    <mergeCell ref="A269:M269"/>
    <mergeCell ref="A270:M270"/>
    <mergeCell ref="A273:E273"/>
    <mergeCell ref="C274:D274"/>
    <mergeCell ref="E274:G274"/>
    <mergeCell ref="A251:M251"/>
    <mergeCell ref="A252:M252"/>
    <mergeCell ref="A253:M253"/>
    <mergeCell ref="A256:E256"/>
    <mergeCell ref="C257:D257"/>
    <mergeCell ref="E257:G257"/>
    <mergeCell ref="A300:M300"/>
    <mergeCell ref="A301:M301"/>
    <mergeCell ref="A302:M302"/>
    <mergeCell ref="A305:E305"/>
    <mergeCell ref="C306:D306"/>
    <mergeCell ref="E306:G306"/>
    <mergeCell ref="A284:M284"/>
    <mergeCell ref="A285:M285"/>
    <mergeCell ref="A286:M286"/>
    <mergeCell ref="A289:E289"/>
    <mergeCell ref="C290:D290"/>
    <mergeCell ref="E290:G290"/>
    <mergeCell ref="A347:M347"/>
    <mergeCell ref="A348:M348"/>
    <mergeCell ref="A349:M349"/>
    <mergeCell ref="A352:E352"/>
    <mergeCell ref="C353:D353"/>
    <mergeCell ref="E353:G353"/>
    <mergeCell ref="A320:M320"/>
    <mergeCell ref="A321:M321"/>
    <mergeCell ref="A322:M322"/>
    <mergeCell ref="A325:E325"/>
    <mergeCell ref="C326:D326"/>
    <mergeCell ref="E326:G326"/>
    <mergeCell ref="A381:M381"/>
    <mergeCell ref="A382:M382"/>
    <mergeCell ref="A383:M383"/>
    <mergeCell ref="A386:E386"/>
    <mergeCell ref="C387:D387"/>
    <mergeCell ref="E387:G387"/>
    <mergeCell ref="A362:M362"/>
    <mergeCell ref="A363:M363"/>
    <mergeCell ref="A364:M364"/>
    <mergeCell ref="A367:E367"/>
    <mergeCell ref="C368:D368"/>
    <mergeCell ref="E368:G368"/>
    <mergeCell ref="A447:M447"/>
    <mergeCell ref="A448:M448"/>
    <mergeCell ref="A449:M449"/>
    <mergeCell ref="A452:E452"/>
    <mergeCell ref="C453:D453"/>
    <mergeCell ref="E453:G453"/>
    <mergeCell ref="A397:M397"/>
    <mergeCell ref="A398:M398"/>
    <mergeCell ref="A399:M399"/>
    <mergeCell ref="A402:E402"/>
    <mergeCell ref="C403:D403"/>
    <mergeCell ref="E403:G403"/>
    <mergeCell ref="A525:M525"/>
    <mergeCell ref="A526:M526"/>
    <mergeCell ref="A527:M527"/>
    <mergeCell ref="A530:E530"/>
    <mergeCell ref="C531:D531"/>
    <mergeCell ref="E531:G531"/>
    <mergeCell ref="A496:M496"/>
    <mergeCell ref="A497:M497"/>
    <mergeCell ref="A498:M498"/>
    <mergeCell ref="A501:E501"/>
    <mergeCell ref="C502:D502"/>
    <mergeCell ref="E502:G502"/>
    <mergeCell ref="A558:M558"/>
    <mergeCell ref="A559:M559"/>
    <mergeCell ref="A560:M560"/>
    <mergeCell ref="A563:E563"/>
    <mergeCell ref="C564:D564"/>
    <mergeCell ref="E564:G564"/>
    <mergeCell ref="A543:M543"/>
    <mergeCell ref="A544:M544"/>
    <mergeCell ref="A545:M545"/>
    <mergeCell ref="A548:E548"/>
    <mergeCell ref="C549:D549"/>
    <mergeCell ref="E549:G549"/>
  </mergeCells>
  <printOptions horizontalCentered="1"/>
  <pageMargins left="0" right="0.27559055118110237" top="1.2598425196850394" bottom="0.59055118110236227" header="0" footer="0"/>
  <pageSetup scale="70" orientation="landscape" horizontalDpi="300" verticalDpi="300" r:id="rId1"/>
  <headerFooter alignWithMargins="0">
    <oddHeader>&amp;L&amp;G&amp;R&amp;G</oddHeader>
  </headerFooter>
  <rowBreaks count="26" manualBreakCount="26">
    <brk id="15" max="13" man="1"/>
    <brk id="27" max="13" man="1"/>
    <brk id="42" max="13" man="1"/>
    <brk id="58" max="13" man="1"/>
    <brk id="78" max="13" man="1"/>
    <brk id="95" max="13" man="1"/>
    <brk id="119" max="13" man="1"/>
    <brk id="139" max="13" man="1"/>
    <brk id="157" max="13" man="1"/>
    <brk id="173" max="13" man="1"/>
    <brk id="193" max="13" man="1"/>
    <brk id="212" max="13" man="1"/>
    <brk id="250" max="13" man="1"/>
    <brk id="267" max="13" man="1"/>
    <brk id="283" max="13" man="1"/>
    <brk id="299" max="13" man="1"/>
    <brk id="319" max="13" man="1"/>
    <brk id="346" max="13" man="1"/>
    <brk id="361" max="13" man="1"/>
    <brk id="380" max="13" man="1"/>
    <brk id="396" max="13" man="1"/>
    <brk id="446" max="13" man="1"/>
    <brk id="495" max="13" man="1"/>
    <brk id="524" max="13" man="1"/>
    <brk id="542" max="13" man="1"/>
    <brk id="557" max="1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57"/>
  <sheetViews>
    <sheetView view="pageBreakPreview" topLeftCell="G948" zoomScaleSheetLayoutView="100" workbookViewId="0">
      <selection activeCell="G517" sqref="G517"/>
    </sheetView>
  </sheetViews>
  <sheetFormatPr baseColWidth="10" defaultRowHeight="15"/>
  <cols>
    <col min="2" max="2" width="12.28515625" customWidth="1"/>
    <col min="5" max="5" width="14.5703125" bestFit="1" customWidth="1"/>
    <col min="6" max="6" width="11.5703125" bestFit="1" customWidth="1"/>
    <col min="7" max="7" width="96.42578125" customWidth="1"/>
    <col min="8" max="8" width="21.85546875" style="532" bestFit="1" customWidth="1"/>
    <col min="9" max="12" width="16.5703125" hidden="1" customWidth="1"/>
    <col min="13" max="13" width="17" hidden="1" customWidth="1"/>
    <col min="14" max="16" width="16.5703125" hidden="1" customWidth="1"/>
    <col min="17" max="17" width="19.85546875" hidden="1" customWidth="1"/>
    <col min="18" max="18" width="20.85546875" hidden="1" customWidth="1"/>
    <col min="19" max="19" width="20.42578125" hidden="1" customWidth="1"/>
    <col min="20" max="20" width="19.85546875" hidden="1" customWidth="1"/>
  </cols>
  <sheetData>
    <row r="1" spans="1:20" s="589" customFormat="1">
      <c r="H1" s="532"/>
    </row>
    <row r="2" spans="1:20" s="589" customFormat="1" ht="23.25">
      <c r="C2" s="1037" t="s">
        <v>1628</v>
      </c>
      <c r="D2" s="1037"/>
      <c r="E2" s="1037"/>
      <c r="F2" s="1037"/>
      <c r="G2" s="1037"/>
      <c r="H2" s="532"/>
    </row>
    <row r="3" spans="1:20" s="589" customFormat="1" ht="22.5">
      <c r="A3" s="1038" t="s">
        <v>1652</v>
      </c>
      <c r="B3" s="1038"/>
      <c r="C3" s="1038"/>
      <c r="D3" s="1038"/>
      <c r="E3" s="1038"/>
      <c r="F3" s="1038"/>
      <c r="G3" s="1038"/>
      <c r="H3" s="1038"/>
      <c r="I3" s="657"/>
      <c r="J3" s="657"/>
      <c r="K3" s="657"/>
      <c r="L3" s="657"/>
    </row>
    <row r="4" spans="1:20">
      <c r="A4" s="1"/>
      <c r="B4" s="2"/>
      <c r="C4" s="3"/>
      <c r="D4" s="3"/>
      <c r="E4" s="4"/>
      <c r="F4" s="5"/>
      <c r="G4" s="6"/>
      <c r="H4" s="525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</row>
    <row r="5" spans="1:20" ht="38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636" t="s">
        <v>1629</v>
      </c>
      <c r="H5" s="1002" t="s">
        <v>1630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8.75">
      <c r="A6" s="10"/>
      <c r="B6" s="11"/>
      <c r="C6" s="12"/>
      <c r="D6" s="12"/>
      <c r="E6" s="13"/>
      <c r="F6" s="14"/>
      <c r="G6" s="1000" t="s">
        <v>7</v>
      </c>
      <c r="H6" s="531"/>
      <c r="I6" s="247" t="s">
        <v>671</v>
      </c>
      <c r="J6" s="17" t="s">
        <v>672</v>
      </c>
      <c r="K6" s="247" t="s">
        <v>673</v>
      </c>
      <c r="L6" s="17" t="s">
        <v>674</v>
      </c>
      <c r="M6" s="247" t="s">
        <v>675</v>
      </c>
      <c r="N6" s="17" t="s">
        <v>676</v>
      </c>
      <c r="O6" s="247" t="s">
        <v>677</v>
      </c>
      <c r="P6" s="17" t="s">
        <v>678</v>
      </c>
      <c r="Q6" s="247" t="s">
        <v>679</v>
      </c>
      <c r="R6" s="17" t="s">
        <v>680</v>
      </c>
      <c r="S6" s="247" t="s">
        <v>681</v>
      </c>
      <c r="T6" s="17" t="s">
        <v>682</v>
      </c>
    </row>
    <row r="7" spans="1:20">
      <c r="A7" s="18">
        <v>11401</v>
      </c>
      <c r="B7" s="19" t="s">
        <v>8</v>
      </c>
      <c r="C7" s="20" t="s">
        <v>9</v>
      </c>
      <c r="D7" s="21" t="s">
        <v>10</v>
      </c>
      <c r="E7" s="21" t="s">
        <v>11</v>
      </c>
      <c r="F7" s="22">
        <v>1131</v>
      </c>
      <c r="G7" s="23" t="s">
        <v>12</v>
      </c>
      <c r="H7" s="522">
        <f>'Plantilla 2015 '!L16</f>
        <v>734727.30787368445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>
      <c r="A8" s="18">
        <v>11401</v>
      </c>
      <c r="B8" s="19" t="s">
        <v>8</v>
      </c>
      <c r="C8" s="20" t="s">
        <v>9</v>
      </c>
      <c r="D8" s="21" t="s">
        <v>10</v>
      </c>
      <c r="E8" s="21" t="s">
        <v>11</v>
      </c>
      <c r="F8" s="24">
        <v>1323</v>
      </c>
      <c r="G8" s="23" t="s">
        <v>13</v>
      </c>
      <c r="H8" s="522">
        <f>'Plantilla 2015 '!I16</f>
        <v>90582.818778947374</v>
      </c>
      <c r="I8" s="54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>
      <c r="A9" s="18">
        <v>11401</v>
      </c>
      <c r="B9" s="19" t="s">
        <v>8</v>
      </c>
      <c r="C9" s="20" t="s">
        <v>9</v>
      </c>
      <c r="D9" s="21" t="s">
        <v>10</v>
      </c>
      <c r="E9" s="21" t="s">
        <v>11</v>
      </c>
      <c r="F9" s="24">
        <v>1511</v>
      </c>
      <c r="G9" s="26" t="s">
        <v>14</v>
      </c>
      <c r="H9" s="522">
        <f>SUM(I9:T9)</f>
        <v>61202.75999999998</v>
      </c>
      <c r="I9" s="102">
        <v>5100.2299999999996</v>
      </c>
      <c r="J9" s="102">
        <v>5100.2299999999996</v>
      </c>
      <c r="K9" s="102">
        <v>5100.2299999999996</v>
      </c>
      <c r="L9" s="102">
        <v>5100.2299999999996</v>
      </c>
      <c r="M9" s="102">
        <v>5100.2299999999996</v>
      </c>
      <c r="N9" s="102">
        <v>5100.2299999999996</v>
      </c>
      <c r="O9" s="102">
        <v>5100.2299999999996</v>
      </c>
      <c r="P9" s="102">
        <v>5100.2299999999996</v>
      </c>
      <c r="Q9" s="102">
        <v>5100.2299999999996</v>
      </c>
      <c r="R9" s="102">
        <v>5100.2299999999996</v>
      </c>
      <c r="S9" s="102">
        <v>5100.2299999999996</v>
      </c>
      <c r="T9" s="102">
        <v>5100.2299999999996</v>
      </c>
    </row>
    <row r="10" spans="1:20">
      <c r="A10" s="18">
        <v>11401</v>
      </c>
      <c r="B10" s="19" t="s">
        <v>8</v>
      </c>
      <c r="C10" s="20" t="s">
        <v>9</v>
      </c>
      <c r="D10" s="21" t="s">
        <v>10</v>
      </c>
      <c r="E10" s="21" t="s">
        <v>11</v>
      </c>
      <c r="F10" s="24">
        <v>1541</v>
      </c>
      <c r="G10" s="27" t="s">
        <v>15</v>
      </c>
      <c r="H10" s="522">
        <f>'Plantilla 2015 '!J16</f>
        <v>58778.184629894749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>
      <c r="A11" s="18">
        <v>11401</v>
      </c>
      <c r="B11" s="19" t="s">
        <v>8</v>
      </c>
      <c r="C11" s="20" t="s">
        <v>9</v>
      </c>
      <c r="D11" s="21" t="s">
        <v>10</v>
      </c>
      <c r="E11" s="21" t="s">
        <v>11</v>
      </c>
      <c r="F11" s="24">
        <v>1551</v>
      </c>
      <c r="G11" s="23" t="s">
        <v>16</v>
      </c>
      <c r="H11" s="522">
        <f t="shared" ref="H11:H15" si="0">SUM(I11:T11)</f>
        <v>5000</v>
      </c>
      <c r="I11" s="102"/>
      <c r="J11" s="102"/>
      <c r="K11" s="102"/>
      <c r="L11" s="102"/>
      <c r="M11" s="102">
        <v>2500</v>
      </c>
      <c r="N11" s="102"/>
      <c r="O11" s="102"/>
      <c r="P11" s="102">
        <v>2500</v>
      </c>
      <c r="Q11" s="102"/>
      <c r="R11" s="102"/>
      <c r="S11" s="102"/>
      <c r="T11" s="102"/>
    </row>
    <row r="12" spans="1:20">
      <c r="A12" s="18">
        <v>11401</v>
      </c>
      <c r="B12" s="19" t="s">
        <v>8</v>
      </c>
      <c r="C12" s="20" t="s">
        <v>9</v>
      </c>
      <c r="D12" s="21" t="s">
        <v>10</v>
      </c>
      <c r="E12" s="21" t="s">
        <v>11</v>
      </c>
      <c r="F12" s="24">
        <v>2111</v>
      </c>
      <c r="G12" s="23" t="s">
        <v>17</v>
      </c>
      <c r="H12" s="522">
        <f t="shared" si="0"/>
        <v>6000</v>
      </c>
      <c r="I12" s="102">
        <v>0</v>
      </c>
      <c r="J12" s="102">
        <v>0</v>
      </c>
      <c r="K12" s="102">
        <v>3000</v>
      </c>
      <c r="L12" s="102">
        <v>0</v>
      </c>
      <c r="M12" s="102">
        <v>0</v>
      </c>
      <c r="N12" s="102">
        <v>0</v>
      </c>
      <c r="O12" s="102">
        <v>0</v>
      </c>
      <c r="P12" s="102">
        <v>3000</v>
      </c>
      <c r="Q12" s="102">
        <v>0</v>
      </c>
      <c r="R12" s="102">
        <v>0</v>
      </c>
      <c r="S12" s="102">
        <v>0</v>
      </c>
      <c r="T12" s="102">
        <v>0</v>
      </c>
    </row>
    <row r="13" spans="1:20">
      <c r="A13" s="18">
        <v>11401</v>
      </c>
      <c r="B13" s="19" t="s">
        <v>8</v>
      </c>
      <c r="C13" s="20" t="s">
        <v>9</v>
      </c>
      <c r="D13" s="21" t="s">
        <v>10</v>
      </c>
      <c r="E13" s="21" t="s">
        <v>11</v>
      </c>
      <c r="F13" s="24">
        <v>2212</v>
      </c>
      <c r="G13" s="28" t="s">
        <v>18</v>
      </c>
      <c r="H13" s="522">
        <f t="shared" si="0"/>
        <v>47700</v>
      </c>
      <c r="I13" s="102">
        <v>700</v>
      </c>
      <c r="J13" s="102">
        <v>700</v>
      </c>
      <c r="K13" s="102">
        <v>700</v>
      </c>
      <c r="L13" s="102">
        <v>700</v>
      </c>
      <c r="M13" s="102">
        <v>700</v>
      </c>
      <c r="N13" s="102">
        <v>700</v>
      </c>
      <c r="O13" s="102">
        <v>700</v>
      </c>
      <c r="P13" s="102">
        <v>700</v>
      </c>
      <c r="Q13" s="102">
        <v>40000</v>
      </c>
      <c r="R13" s="102">
        <v>700</v>
      </c>
      <c r="S13" s="102">
        <v>700</v>
      </c>
      <c r="T13" s="102">
        <v>700</v>
      </c>
    </row>
    <row r="14" spans="1:20">
      <c r="A14" s="18">
        <v>11401</v>
      </c>
      <c r="B14" s="19" t="s">
        <v>8</v>
      </c>
      <c r="C14" s="20" t="s">
        <v>9</v>
      </c>
      <c r="D14" s="21" t="s">
        <v>10</v>
      </c>
      <c r="E14" s="21" t="s">
        <v>11</v>
      </c>
      <c r="F14" s="24">
        <v>3221</v>
      </c>
      <c r="G14" s="28" t="s">
        <v>19</v>
      </c>
      <c r="H14" s="522">
        <f t="shared" si="0"/>
        <v>17000</v>
      </c>
      <c r="I14" s="102"/>
      <c r="J14" s="102"/>
      <c r="K14" s="102"/>
      <c r="L14" s="102"/>
      <c r="M14" s="102"/>
      <c r="N14" s="102"/>
      <c r="O14" s="102"/>
      <c r="P14" s="102"/>
      <c r="Q14" s="102">
        <v>17000</v>
      </c>
      <c r="R14" s="102"/>
      <c r="S14" s="102"/>
      <c r="T14" s="102"/>
    </row>
    <row r="15" spans="1:20">
      <c r="A15" s="18">
        <v>11401</v>
      </c>
      <c r="B15" s="19" t="s">
        <v>8</v>
      </c>
      <c r="C15" s="20" t="s">
        <v>9</v>
      </c>
      <c r="D15" s="21" t="s">
        <v>10</v>
      </c>
      <c r="E15" s="21" t="s">
        <v>11</v>
      </c>
      <c r="F15" s="24">
        <v>3981</v>
      </c>
      <c r="G15" s="28" t="s">
        <v>20</v>
      </c>
      <c r="H15" s="522">
        <f t="shared" si="0"/>
        <v>16476</v>
      </c>
      <c r="I15" s="102">
        <v>1373</v>
      </c>
      <c r="J15" s="102">
        <v>1373</v>
      </c>
      <c r="K15" s="102">
        <v>1373</v>
      </c>
      <c r="L15" s="102">
        <v>1373</v>
      </c>
      <c r="M15" s="102">
        <v>1373</v>
      </c>
      <c r="N15" s="102">
        <v>1373</v>
      </c>
      <c r="O15" s="102">
        <v>1373</v>
      </c>
      <c r="P15" s="102">
        <v>1373</v>
      </c>
      <c r="Q15" s="102">
        <v>1373</v>
      </c>
      <c r="R15" s="102">
        <v>1373</v>
      </c>
      <c r="S15" s="102">
        <v>1373</v>
      </c>
      <c r="T15" s="102">
        <v>1373</v>
      </c>
    </row>
    <row r="16" spans="1:20">
      <c r="A16" s="18"/>
      <c r="B16" s="19"/>
      <c r="C16" s="20"/>
      <c r="D16" s="21"/>
      <c r="E16" s="21"/>
      <c r="F16" s="24"/>
      <c r="G16" s="30" t="s">
        <v>23</v>
      </c>
      <c r="H16" s="523">
        <f>SUM(H7:H15)</f>
        <v>1037467.0712825266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>
      <c r="A17" s="18">
        <v>11401</v>
      </c>
      <c r="B17" s="19" t="s">
        <v>8</v>
      </c>
      <c r="C17" s="20" t="s">
        <v>9</v>
      </c>
      <c r="D17" s="21" t="s">
        <v>10</v>
      </c>
      <c r="E17" s="21" t="s">
        <v>11</v>
      </c>
      <c r="F17" s="24">
        <v>2612</v>
      </c>
      <c r="G17" s="23" t="s">
        <v>24</v>
      </c>
      <c r="H17" s="524">
        <f>SUM(I17:T17)</f>
        <v>104000</v>
      </c>
      <c r="I17" s="102">
        <v>8000</v>
      </c>
      <c r="J17" s="102">
        <v>8000</v>
      </c>
      <c r="K17" s="102">
        <v>8000</v>
      </c>
      <c r="L17" s="102">
        <v>8000</v>
      </c>
      <c r="M17" s="102">
        <v>9000</v>
      </c>
      <c r="N17" s="102">
        <v>9000</v>
      </c>
      <c r="O17" s="102">
        <v>9000</v>
      </c>
      <c r="P17" s="102">
        <v>9000</v>
      </c>
      <c r="Q17" s="102">
        <v>9000</v>
      </c>
      <c r="R17" s="102">
        <v>9000</v>
      </c>
      <c r="S17" s="102">
        <v>9000</v>
      </c>
      <c r="T17" s="102">
        <v>9000</v>
      </c>
    </row>
    <row r="18" spans="1:20">
      <c r="A18" s="18">
        <v>11401</v>
      </c>
      <c r="B18" s="19" t="s">
        <v>8</v>
      </c>
      <c r="C18" s="20" t="s">
        <v>9</v>
      </c>
      <c r="D18" s="21" t="s">
        <v>10</v>
      </c>
      <c r="E18" s="21" t="s">
        <v>11</v>
      </c>
      <c r="F18" s="24">
        <v>3611</v>
      </c>
      <c r="G18" s="23" t="s">
        <v>25</v>
      </c>
      <c r="H18" s="524">
        <f>SUM(I18:T18)</f>
        <v>150000</v>
      </c>
      <c r="I18" s="102"/>
      <c r="J18" s="102"/>
      <c r="K18" s="102"/>
      <c r="L18" s="102"/>
      <c r="M18" s="102"/>
      <c r="N18" s="102"/>
      <c r="O18" s="102"/>
      <c r="P18" s="102"/>
      <c r="Q18" s="102">
        <v>150000</v>
      </c>
      <c r="R18" s="102"/>
      <c r="S18" s="102"/>
      <c r="T18" s="102"/>
    </row>
    <row r="19" spans="1:20">
      <c r="A19" s="18">
        <v>11401</v>
      </c>
      <c r="B19" s="19" t="s">
        <v>8</v>
      </c>
      <c r="C19" s="20" t="s">
        <v>9</v>
      </c>
      <c r="D19" s="21" t="s">
        <v>10</v>
      </c>
      <c r="E19" s="21" t="s">
        <v>11</v>
      </c>
      <c r="F19" s="24">
        <v>3612</v>
      </c>
      <c r="G19" s="23" t="s">
        <v>26</v>
      </c>
      <c r="H19" s="524">
        <f>SUM(I19:T19)</f>
        <v>35000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35000</v>
      </c>
      <c r="R19" s="102">
        <v>0</v>
      </c>
      <c r="S19" s="102">
        <v>0</v>
      </c>
      <c r="T19" s="102">
        <v>0</v>
      </c>
    </row>
    <row r="20" spans="1:20">
      <c r="A20" s="18">
        <v>11401</v>
      </c>
      <c r="B20" s="19" t="s">
        <v>8</v>
      </c>
      <c r="C20" s="20" t="s">
        <v>9</v>
      </c>
      <c r="D20" s="21" t="s">
        <v>10</v>
      </c>
      <c r="E20" s="21" t="s">
        <v>11</v>
      </c>
      <c r="F20" s="24">
        <v>3811</v>
      </c>
      <c r="G20" s="28" t="s">
        <v>27</v>
      </c>
      <c r="H20" s="524">
        <f>SUM(I20:T20)</f>
        <v>10000</v>
      </c>
      <c r="I20" s="102"/>
      <c r="J20" s="102"/>
      <c r="K20" s="102"/>
      <c r="L20" s="102"/>
      <c r="M20" s="102">
        <v>5000</v>
      </c>
      <c r="N20" s="102"/>
      <c r="O20" s="102"/>
      <c r="P20" s="102"/>
      <c r="Q20" s="102">
        <v>5000</v>
      </c>
      <c r="R20" s="102"/>
      <c r="S20" s="102"/>
      <c r="T20" s="102"/>
    </row>
    <row r="21" spans="1:20">
      <c r="A21" s="18">
        <v>11401</v>
      </c>
      <c r="B21" s="19" t="s">
        <v>8</v>
      </c>
      <c r="C21" s="20" t="s">
        <v>9</v>
      </c>
      <c r="D21" s="21" t="s">
        <v>10</v>
      </c>
      <c r="E21" s="21" t="s">
        <v>11</v>
      </c>
      <c r="F21" s="32">
        <v>3853</v>
      </c>
      <c r="G21" s="33" t="s">
        <v>28</v>
      </c>
      <c r="H21" s="524">
        <f>SUM(I21:T21)</f>
        <v>15000</v>
      </c>
      <c r="I21" s="102"/>
      <c r="J21" s="102">
        <v>3000</v>
      </c>
      <c r="K21" s="102"/>
      <c r="L21" s="102">
        <v>2000</v>
      </c>
      <c r="M21" s="102">
        <v>2000</v>
      </c>
      <c r="N21" s="102">
        <v>2000</v>
      </c>
      <c r="O21" s="102"/>
      <c r="P21" s="102">
        <v>2000</v>
      </c>
      <c r="Q21" s="102"/>
      <c r="R21" s="102">
        <v>2000</v>
      </c>
      <c r="S21" s="102"/>
      <c r="T21" s="102">
        <v>2000</v>
      </c>
    </row>
    <row r="22" spans="1:20">
      <c r="A22" s="34"/>
      <c r="B22" s="19"/>
      <c r="C22" s="20"/>
      <c r="D22" s="21"/>
      <c r="E22" s="35"/>
      <c r="F22" s="36"/>
      <c r="G22" s="30" t="s">
        <v>23</v>
      </c>
      <c r="H22" s="523">
        <f>SUM(H17:H21)</f>
        <v>314000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>
      <c r="A23" s="34"/>
      <c r="B23" s="19"/>
      <c r="C23" s="21"/>
      <c r="D23" s="21"/>
      <c r="E23" s="35"/>
      <c r="F23" s="22"/>
      <c r="G23" s="37" t="s">
        <v>29</v>
      </c>
      <c r="H23" s="526">
        <f>+H16+H22</f>
        <v>1351467.0712825265</v>
      </c>
      <c r="I23" s="38">
        <f>SUM(I7:I21)</f>
        <v>15173.23</v>
      </c>
      <c r="J23" s="38">
        <f t="shared" ref="J23:T23" si="1">SUM(J7:J21)</f>
        <v>18173.23</v>
      </c>
      <c r="K23" s="38">
        <f t="shared" si="1"/>
        <v>18173.23</v>
      </c>
      <c r="L23" s="38">
        <f t="shared" si="1"/>
        <v>17173.23</v>
      </c>
      <c r="M23" s="38">
        <f t="shared" si="1"/>
        <v>25673.23</v>
      </c>
      <c r="N23" s="38">
        <f t="shared" si="1"/>
        <v>18173.23</v>
      </c>
      <c r="O23" s="38">
        <f t="shared" si="1"/>
        <v>16173.23</v>
      </c>
      <c r="P23" s="38">
        <f t="shared" si="1"/>
        <v>23673.23</v>
      </c>
      <c r="Q23" s="38">
        <f t="shared" si="1"/>
        <v>262473.23</v>
      </c>
      <c r="R23" s="38">
        <f t="shared" si="1"/>
        <v>18173.23</v>
      </c>
      <c r="S23" s="38">
        <f t="shared" si="1"/>
        <v>16173.23</v>
      </c>
      <c r="T23" s="38">
        <f t="shared" si="1"/>
        <v>18173.23</v>
      </c>
    </row>
    <row r="24" spans="1:20">
      <c r="A24" s="39"/>
      <c r="B24" s="40"/>
      <c r="C24" s="41"/>
      <c r="D24" s="41"/>
      <c r="E24" s="42"/>
      <c r="F24" s="43"/>
      <c r="G24" s="44"/>
      <c r="H24" s="52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516" customFormat="1">
      <c r="A25" s="39"/>
      <c r="B25" s="40"/>
      <c r="C25" s="41"/>
      <c r="D25" s="41"/>
      <c r="E25" s="42"/>
      <c r="F25" s="43"/>
      <c r="G25" s="44"/>
      <c r="H25" s="52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>
      <c r="A26" s="39"/>
      <c r="B26" s="40"/>
      <c r="C26" s="41"/>
      <c r="D26" s="41"/>
      <c r="E26" s="42"/>
      <c r="F26" s="43"/>
      <c r="G26" s="44"/>
      <c r="H26" s="52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8.75">
      <c r="A27" s="10"/>
      <c r="B27" s="11"/>
      <c r="C27" s="12"/>
      <c r="D27" s="12"/>
      <c r="E27" s="13"/>
      <c r="F27" s="46"/>
      <c r="G27" s="1000" t="s">
        <v>30</v>
      </c>
      <c r="H27" s="531"/>
      <c r="I27" s="16"/>
      <c r="J27" s="17"/>
      <c r="K27" s="16"/>
      <c r="L27" s="17"/>
      <c r="M27" s="16"/>
      <c r="N27" s="16"/>
      <c r="O27" s="17"/>
      <c r="P27" s="15"/>
      <c r="Q27" s="15"/>
      <c r="R27" s="15"/>
      <c r="S27" s="15"/>
      <c r="T27" s="15"/>
    </row>
    <row r="28" spans="1:20">
      <c r="A28" s="18">
        <v>11401</v>
      </c>
      <c r="B28" s="19" t="s">
        <v>31</v>
      </c>
      <c r="C28" s="20" t="s">
        <v>32</v>
      </c>
      <c r="D28" s="21" t="s">
        <v>33</v>
      </c>
      <c r="E28" s="47" t="s">
        <v>34</v>
      </c>
      <c r="F28" s="24">
        <v>1111</v>
      </c>
      <c r="G28" s="28" t="s">
        <v>35</v>
      </c>
      <c r="H28" s="522">
        <f>'Plantilla 2015 '!L27</f>
        <v>3306212.1094736848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>
      <c r="A29" s="18">
        <v>11401</v>
      </c>
      <c r="B29" s="19" t="s">
        <v>31</v>
      </c>
      <c r="C29" s="20" t="s">
        <v>32</v>
      </c>
      <c r="D29" s="21" t="s">
        <v>33</v>
      </c>
      <c r="E29" s="47" t="s">
        <v>34</v>
      </c>
      <c r="F29" s="24">
        <v>1323</v>
      </c>
      <c r="G29" s="23" t="s">
        <v>13</v>
      </c>
      <c r="H29" s="522">
        <f>'Plantilla 2015 '!I27</f>
        <v>407615.19157894747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>
      <c r="A30" s="18">
        <v>11401</v>
      </c>
      <c r="B30" s="19" t="s">
        <v>31</v>
      </c>
      <c r="C30" s="20" t="s">
        <v>32</v>
      </c>
      <c r="D30" s="21" t="s">
        <v>33</v>
      </c>
      <c r="E30" s="47" t="s">
        <v>34</v>
      </c>
      <c r="F30" s="24">
        <v>1511</v>
      </c>
      <c r="G30" s="28" t="s">
        <v>14</v>
      </c>
      <c r="H30" s="522">
        <f>SUM(I30:T30)</f>
        <v>275407.56</v>
      </c>
      <c r="I30" s="102">
        <v>22950.63</v>
      </c>
      <c r="J30" s="102">
        <v>22950.63</v>
      </c>
      <c r="K30" s="102">
        <v>22950.63</v>
      </c>
      <c r="L30" s="102">
        <v>22950.63</v>
      </c>
      <c r="M30" s="102">
        <v>22950.63</v>
      </c>
      <c r="N30" s="102">
        <v>22950.63</v>
      </c>
      <c r="O30" s="102">
        <v>22950.63</v>
      </c>
      <c r="P30" s="102">
        <v>22950.63</v>
      </c>
      <c r="Q30" s="102">
        <v>22950.63</v>
      </c>
      <c r="R30" s="102">
        <v>22950.63</v>
      </c>
      <c r="S30" s="102">
        <v>22950.63</v>
      </c>
      <c r="T30" s="102">
        <v>22950.63</v>
      </c>
    </row>
    <row r="31" spans="1:20">
      <c r="A31" s="18">
        <v>11401</v>
      </c>
      <c r="B31" s="19" t="s">
        <v>31</v>
      </c>
      <c r="C31" s="20" t="s">
        <v>32</v>
      </c>
      <c r="D31" s="21" t="s">
        <v>33</v>
      </c>
      <c r="E31" s="47" t="s">
        <v>34</v>
      </c>
      <c r="F31" s="24">
        <v>1541</v>
      </c>
      <c r="G31" s="27" t="s">
        <v>15</v>
      </c>
      <c r="H31" s="522">
        <f>'Plantilla 2015 '!J27</f>
        <v>264496.96875789482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>
      <c r="A32" s="18">
        <v>11401</v>
      </c>
      <c r="B32" s="19" t="s">
        <v>31</v>
      </c>
      <c r="C32" s="20" t="s">
        <v>32</v>
      </c>
      <c r="D32" s="21" t="s">
        <v>33</v>
      </c>
      <c r="E32" s="47" t="s">
        <v>34</v>
      </c>
      <c r="F32" s="24">
        <v>1551</v>
      </c>
      <c r="G32" s="23" t="s">
        <v>16</v>
      </c>
      <c r="H32" s="522">
        <f t="shared" ref="H32:H48" si="2">SUM(I32:T32)</f>
        <v>20000</v>
      </c>
      <c r="I32" s="102"/>
      <c r="J32" s="102">
        <v>4000</v>
      </c>
      <c r="K32" s="102">
        <v>0</v>
      </c>
      <c r="L32" s="102">
        <v>4000</v>
      </c>
      <c r="M32" s="102">
        <v>0</v>
      </c>
      <c r="N32" s="102">
        <v>4000</v>
      </c>
      <c r="O32" s="102"/>
      <c r="P32" s="102">
        <v>0</v>
      </c>
      <c r="Q32" s="102">
        <v>4000</v>
      </c>
      <c r="R32" s="102"/>
      <c r="S32" s="102">
        <v>4000</v>
      </c>
      <c r="T32" s="102"/>
    </row>
    <row r="33" spans="1:20">
      <c r="A33" s="18">
        <v>11401</v>
      </c>
      <c r="B33" s="19" t="s">
        <v>31</v>
      </c>
      <c r="C33" s="20" t="s">
        <v>32</v>
      </c>
      <c r="D33" s="21" t="s">
        <v>33</v>
      </c>
      <c r="E33" s="47" t="s">
        <v>34</v>
      </c>
      <c r="F33" s="24">
        <v>2111</v>
      </c>
      <c r="G33" s="23" t="s">
        <v>17</v>
      </c>
      <c r="H33" s="522">
        <f t="shared" si="2"/>
        <v>3000</v>
      </c>
      <c r="I33" s="102">
        <v>0</v>
      </c>
      <c r="J33" s="102">
        <v>2000</v>
      </c>
      <c r="K33" s="102"/>
      <c r="L33" s="102">
        <v>0</v>
      </c>
      <c r="M33" s="102">
        <v>0</v>
      </c>
      <c r="N33" s="102">
        <v>0</v>
      </c>
      <c r="O33" s="102"/>
      <c r="P33" s="102">
        <v>0</v>
      </c>
      <c r="Q33" s="102">
        <v>0</v>
      </c>
      <c r="R33" s="102">
        <v>1000</v>
      </c>
      <c r="S33" s="102">
        <v>0</v>
      </c>
      <c r="T33" s="102">
        <v>0</v>
      </c>
    </row>
    <row r="34" spans="1:20">
      <c r="A34" s="18">
        <v>11401</v>
      </c>
      <c r="B34" s="19" t="s">
        <v>31</v>
      </c>
      <c r="C34" s="20" t="s">
        <v>32</v>
      </c>
      <c r="D34" s="21" t="s">
        <v>33</v>
      </c>
      <c r="E34" s="47" t="s">
        <v>34</v>
      </c>
      <c r="F34" s="24">
        <v>2141</v>
      </c>
      <c r="G34" s="28" t="s">
        <v>36</v>
      </c>
      <c r="H34" s="522">
        <f t="shared" si="2"/>
        <v>2000</v>
      </c>
      <c r="I34" s="102"/>
      <c r="J34" s="102">
        <v>1000</v>
      </c>
      <c r="K34" s="102"/>
      <c r="L34" s="102"/>
      <c r="M34" s="102"/>
      <c r="N34" s="102"/>
      <c r="O34" s="102"/>
      <c r="P34" s="102">
        <v>1000</v>
      </c>
      <c r="Q34" s="102"/>
      <c r="R34" s="102"/>
      <c r="S34" s="102"/>
      <c r="T34" s="102"/>
    </row>
    <row r="35" spans="1:20">
      <c r="A35" s="18">
        <v>11401</v>
      </c>
      <c r="B35" s="19" t="s">
        <v>31</v>
      </c>
      <c r="C35" s="20" t="s">
        <v>32</v>
      </c>
      <c r="D35" s="21" t="s">
        <v>33</v>
      </c>
      <c r="E35" s="47" t="s">
        <v>34</v>
      </c>
      <c r="F35" s="24">
        <v>2212</v>
      </c>
      <c r="G35" s="23" t="s">
        <v>18</v>
      </c>
      <c r="H35" s="524">
        <f t="shared" si="2"/>
        <v>15000</v>
      </c>
      <c r="I35" s="102">
        <v>1250</v>
      </c>
      <c r="J35" s="102">
        <v>1250</v>
      </c>
      <c r="K35" s="102">
        <v>1250</v>
      </c>
      <c r="L35" s="102">
        <v>1250</v>
      </c>
      <c r="M35" s="102">
        <v>1250</v>
      </c>
      <c r="N35" s="102">
        <v>1250</v>
      </c>
      <c r="O35" s="102">
        <v>1250</v>
      </c>
      <c r="P35" s="102">
        <v>1250</v>
      </c>
      <c r="Q35" s="102">
        <v>1250</v>
      </c>
      <c r="R35" s="102">
        <v>1250</v>
      </c>
      <c r="S35" s="102">
        <v>1250</v>
      </c>
      <c r="T35" s="102">
        <v>1250</v>
      </c>
    </row>
    <row r="36" spans="1:20">
      <c r="A36" s="18">
        <v>11401</v>
      </c>
      <c r="B36" s="19" t="s">
        <v>31</v>
      </c>
      <c r="C36" s="20" t="s">
        <v>32</v>
      </c>
      <c r="D36" s="21" t="s">
        <v>33</v>
      </c>
      <c r="E36" s="47" t="s">
        <v>34</v>
      </c>
      <c r="F36" s="24">
        <v>3711</v>
      </c>
      <c r="G36" s="28" t="s">
        <v>37</v>
      </c>
      <c r="H36" s="524">
        <f t="shared" si="2"/>
        <v>20000</v>
      </c>
      <c r="I36" s="102">
        <v>0</v>
      </c>
      <c r="J36" s="102">
        <v>4000</v>
      </c>
      <c r="K36" s="102">
        <v>0</v>
      </c>
      <c r="L36" s="102">
        <v>4000</v>
      </c>
      <c r="M36" s="102">
        <v>0</v>
      </c>
      <c r="N36" s="102">
        <v>4000</v>
      </c>
      <c r="O36" s="102">
        <v>0</v>
      </c>
      <c r="P36" s="102">
        <v>4000</v>
      </c>
      <c r="Q36" s="102">
        <v>0</v>
      </c>
      <c r="R36" s="102">
        <v>4000</v>
      </c>
      <c r="S36" s="102">
        <v>0</v>
      </c>
      <c r="T36" s="102">
        <v>0</v>
      </c>
    </row>
    <row r="37" spans="1:20">
      <c r="A37" s="18">
        <v>11401</v>
      </c>
      <c r="B37" s="19" t="s">
        <v>31</v>
      </c>
      <c r="C37" s="20" t="s">
        <v>32</v>
      </c>
      <c r="D37" s="21" t="s">
        <v>33</v>
      </c>
      <c r="E37" s="47" t="s">
        <v>34</v>
      </c>
      <c r="F37" s="24">
        <v>3712</v>
      </c>
      <c r="G37" s="28" t="s">
        <v>38</v>
      </c>
      <c r="H37" s="524">
        <f t="shared" si="2"/>
        <v>50000</v>
      </c>
      <c r="I37" s="102">
        <v>0</v>
      </c>
      <c r="J37" s="102">
        <v>10000</v>
      </c>
      <c r="K37" s="102">
        <v>0</v>
      </c>
      <c r="L37" s="102">
        <v>10000</v>
      </c>
      <c r="M37" s="102">
        <v>0</v>
      </c>
      <c r="N37" s="102">
        <v>10000</v>
      </c>
      <c r="O37" s="102">
        <v>0</v>
      </c>
      <c r="P37" s="102">
        <v>10000</v>
      </c>
      <c r="Q37" s="102">
        <v>0</v>
      </c>
      <c r="R37" s="102">
        <v>10000</v>
      </c>
      <c r="S37" s="102">
        <v>0</v>
      </c>
      <c r="T37" s="102">
        <v>0</v>
      </c>
    </row>
    <row r="38" spans="1:20">
      <c r="A38" s="18">
        <v>11401</v>
      </c>
      <c r="B38" s="19" t="s">
        <v>31</v>
      </c>
      <c r="C38" s="20" t="s">
        <v>32</v>
      </c>
      <c r="D38" s="21" t="s">
        <v>33</v>
      </c>
      <c r="E38" s="47" t="s">
        <v>34</v>
      </c>
      <c r="F38" s="24">
        <v>3722</v>
      </c>
      <c r="G38" s="28" t="s">
        <v>39</v>
      </c>
      <c r="H38" s="524">
        <f t="shared" si="2"/>
        <v>3500</v>
      </c>
      <c r="I38" s="102"/>
      <c r="J38" s="102">
        <v>700</v>
      </c>
      <c r="K38" s="102"/>
      <c r="L38" s="102">
        <v>700</v>
      </c>
      <c r="M38" s="102"/>
      <c r="N38" s="102">
        <v>700</v>
      </c>
      <c r="O38" s="102"/>
      <c r="P38" s="102">
        <v>700</v>
      </c>
      <c r="Q38" s="102"/>
      <c r="R38" s="102">
        <v>700</v>
      </c>
      <c r="S38" s="102"/>
      <c r="T38" s="102"/>
    </row>
    <row r="39" spans="1:20">
      <c r="A39" s="18">
        <v>11401</v>
      </c>
      <c r="B39" s="19" t="s">
        <v>31</v>
      </c>
      <c r="C39" s="20" t="s">
        <v>32</v>
      </c>
      <c r="D39" s="21" t="s">
        <v>33</v>
      </c>
      <c r="E39" s="47" t="s">
        <v>34</v>
      </c>
      <c r="F39" s="24">
        <v>3751</v>
      </c>
      <c r="G39" s="28" t="s">
        <v>40</v>
      </c>
      <c r="H39" s="524">
        <f t="shared" si="2"/>
        <v>30000</v>
      </c>
      <c r="I39" s="102">
        <v>2500</v>
      </c>
      <c r="J39" s="102">
        <v>2500</v>
      </c>
      <c r="K39" s="102">
        <v>2500</v>
      </c>
      <c r="L39" s="102">
        <v>2500</v>
      </c>
      <c r="M39" s="102">
        <v>2500</v>
      </c>
      <c r="N39" s="102">
        <v>2500</v>
      </c>
      <c r="O39" s="102">
        <v>2500</v>
      </c>
      <c r="P39" s="102">
        <v>2500</v>
      </c>
      <c r="Q39" s="102">
        <v>2500</v>
      </c>
      <c r="R39" s="102">
        <v>2500</v>
      </c>
      <c r="S39" s="102">
        <v>2500</v>
      </c>
      <c r="T39" s="102">
        <v>2500</v>
      </c>
    </row>
    <row r="40" spans="1:20">
      <c r="A40" s="18">
        <v>11401</v>
      </c>
      <c r="B40" s="19" t="s">
        <v>31</v>
      </c>
      <c r="C40" s="20" t="s">
        <v>32</v>
      </c>
      <c r="D40" s="21" t="s">
        <v>33</v>
      </c>
      <c r="E40" s="47" t="s">
        <v>34</v>
      </c>
      <c r="F40" s="24">
        <v>3791</v>
      </c>
      <c r="G40" s="28" t="s">
        <v>41</v>
      </c>
      <c r="H40" s="524">
        <f t="shared" si="2"/>
        <v>3600</v>
      </c>
      <c r="I40" s="102">
        <v>300</v>
      </c>
      <c r="J40" s="102">
        <v>300</v>
      </c>
      <c r="K40" s="102">
        <v>300</v>
      </c>
      <c r="L40" s="102">
        <v>300</v>
      </c>
      <c r="M40" s="102">
        <v>300</v>
      </c>
      <c r="N40" s="102">
        <v>300</v>
      </c>
      <c r="O40" s="102">
        <v>300</v>
      </c>
      <c r="P40" s="102">
        <v>300</v>
      </c>
      <c r="Q40" s="102">
        <v>300</v>
      </c>
      <c r="R40" s="102">
        <v>300</v>
      </c>
      <c r="S40" s="102">
        <v>300</v>
      </c>
      <c r="T40" s="102">
        <v>300</v>
      </c>
    </row>
    <row r="41" spans="1:20">
      <c r="A41" s="18">
        <v>11401</v>
      </c>
      <c r="B41" s="19" t="s">
        <v>31</v>
      </c>
      <c r="C41" s="20" t="s">
        <v>32</v>
      </c>
      <c r="D41" s="21" t="s">
        <v>33</v>
      </c>
      <c r="E41" s="47" t="s">
        <v>34</v>
      </c>
      <c r="F41" s="24">
        <v>3821</v>
      </c>
      <c r="G41" s="28" t="s">
        <v>42</v>
      </c>
      <c r="H41" s="524">
        <f t="shared" si="2"/>
        <v>2350000</v>
      </c>
      <c r="I41" s="102"/>
      <c r="J41" s="102"/>
      <c r="K41" s="102"/>
      <c r="L41" s="102"/>
      <c r="M41" s="102"/>
      <c r="N41" s="102"/>
      <c r="O41" s="102"/>
      <c r="P41" s="102"/>
      <c r="Q41" s="102">
        <v>1100000</v>
      </c>
      <c r="R41" s="102"/>
      <c r="S41" s="102"/>
      <c r="T41" s="102">
        <v>1250000</v>
      </c>
    </row>
    <row r="42" spans="1:20">
      <c r="A42" s="18">
        <v>11401</v>
      </c>
      <c r="B42" s="19" t="s">
        <v>31</v>
      </c>
      <c r="C42" s="20" t="s">
        <v>32</v>
      </c>
      <c r="D42" s="21" t="s">
        <v>33</v>
      </c>
      <c r="E42" s="47" t="s">
        <v>34</v>
      </c>
      <c r="F42" s="24">
        <v>3981</v>
      </c>
      <c r="G42" s="28" t="s">
        <v>20</v>
      </c>
      <c r="H42" s="524">
        <f t="shared" si="2"/>
        <v>73884</v>
      </c>
      <c r="I42" s="102">
        <v>6157</v>
      </c>
      <c r="J42" s="102">
        <v>6157</v>
      </c>
      <c r="K42" s="102">
        <v>6157</v>
      </c>
      <c r="L42" s="102">
        <v>6157</v>
      </c>
      <c r="M42" s="102">
        <v>6157</v>
      </c>
      <c r="N42" s="102">
        <v>6157</v>
      </c>
      <c r="O42" s="102">
        <v>6157</v>
      </c>
      <c r="P42" s="102">
        <v>6157</v>
      </c>
      <c r="Q42" s="102">
        <v>6157</v>
      </c>
      <c r="R42" s="102">
        <v>6157</v>
      </c>
      <c r="S42" s="102">
        <v>6157</v>
      </c>
      <c r="T42" s="102">
        <v>6157</v>
      </c>
    </row>
    <row r="43" spans="1:20">
      <c r="A43" s="18">
        <v>11401</v>
      </c>
      <c r="B43" s="19" t="s">
        <v>31</v>
      </c>
      <c r="C43" s="20" t="s">
        <v>32</v>
      </c>
      <c r="D43" s="21" t="s">
        <v>33</v>
      </c>
      <c r="E43" s="47" t="s">
        <v>34</v>
      </c>
      <c r="F43" s="24">
        <v>4411</v>
      </c>
      <c r="G43" s="28" t="s">
        <v>1602</v>
      </c>
      <c r="H43" s="524">
        <f t="shared" si="2"/>
        <v>432000</v>
      </c>
      <c r="I43" s="102">
        <v>36000</v>
      </c>
      <c r="J43" s="102">
        <v>36000</v>
      </c>
      <c r="K43" s="102">
        <v>36000</v>
      </c>
      <c r="L43" s="102">
        <v>36000</v>
      </c>
      <c r="M43" s="102">
        <v>36000</v>
      </c>
      <c r="N43" s="102">
        <v>36000</v>
      </c>
      <c r="O43" s="102">
        <v>36000</v>
      </c>
      <c r="P43" s="102">
        <v>36000</v>
      </c>
      <c r="Q43" s="102">
        <v>36000</v>
      </c>
      <c r="R43" s="102">
        <v>36000</v>
      </c>
      <c r="S43" s="102">
        <v>36000</v>
      </c>
      <c r="T43" s="102">
        <v>36000</v>
      </c>
    </row>
    <row r="44" spans="1:20" s="516" customFormat="1">
      <c r="A44" s="18">
        <v>11401</v>
      </c>
      <c r="B44" s="19" t="s">
        <v>31</v>
      </c>
      <c r="C44" s="20" t="s">
        <v>32</v>
      </c>
      <c r="D44" s="21" t="s">
        <v>33</v>
      </c>
      <c r="E44" s="47" t="s">
        <v>34</v>
      </c>
      <c r="F44" s="24">
        <v>4411</v>
      </c>
      <c r="G44" s="28" t="s">
        <v>1603</v>
      </c>
      <c r="H44" s="524">
        <f t="shared" si="2"/>
        <v>300000</v>
      </c>
      <c r="I44" s="102">
        <v>25000</v>
      </c>
      <c r="J44" s="102">
        <v>25000</v>
      </c>
      <c r="K44" s="102">
        <v>25000</v>
      </c>
      <c r="L44" s="102">
        <v>25000</v>
      </c>
      <c r="M44" s="102">
        <v>25000</v>
      </c>
      <c r="N44" s="102">
        <v>25000</v>
      </c>
      <c r="O44" s="102">
        <v>25000</v>
      </c>
      <c r="P44" s="102">
        <v>25000</v>
      </c>
      <c r="Q44" s="102">
        <v>25000</v>
      </c>
      <c r="R44" s="102">
        <v>25000</v>
      </c>
      <c r="S44" s="102">
        <v>25000</v>
      </c>
      <c r="T44" s="102">
        <v>25000</v>
      </c>
    </row>
    <row r="45" spans="1:20">
      <c r="A45" s="18">
        <v>11401</v>
      </c>
      <c r="B45" s="19" t="s">
        <v>31</v>
      </c>
      <c r="C45" s="20" t="s">
        <v>32</v>
      </c>
      <c r="D45" s="21" t="s">
        <v>33</v>
      </c>
      <c r="E45" s="47" t="s">
        <v>34</v>
      </c>
      <c r="F45" s="24">
        <v>4412</v>
      </c>
      <c r="G45" s="28" t="s">
        <v>44</v>
      </c>
      <c r="H45" s="524">
        <f t="shared" si="2"/>
        <v>18000</v>
      </c>
      <c r="I45" s="102">
        <v>1500</v>
      </c>
      <c r="J45" s="102">
        <v>1500</v>
      </c>
      <c r="K45" s="102">
        <v>1500</v>
      </c>
      <c r="L45" s="102">
        <v>1500</v>
      </c>
      <c r="M45" s="102">
        <v>1500</v>
      </c>
      <c r="N45" s="102">
        <v>1500</v>
      </c>
      <c r="O45" s="102">
        <v>1500</v>
      </c>
      <c r="P45" s="102">
        <v>1500</v>
      </c>
      <c r="Q45" s="102">
        <v>1500</v>
      </c>
      <c r="R45" s="102">
        <v>1500</v>
      </c>
      <c r="S45" s="102">
        <v>1500</v>
      </c>
      <c r="T45" s="102">
        <v>1500</v>
      </c>
    </row>
    <row r="46" spans="1:20">
      <c r="A46" s="18">
        <v>11401</v>
      </c>
      <c r="B46" s="19" t="s">
        <v>31</v>
      </c>
      <c r="C46" s="20" t="s">
        <v>32</v>
      </c>
      <c r="D46" s="21" t="s">
        <v>33</v>
      </c>
      <c r="E46" s="47" t="s">
        <v>34</v>
      </c>
      <c r="F46" s="24">
        <v>4414</v>
      </c>
      <c r="G46" s="28" t="s">
        <v>45</v>
      </c>
      <c r="H46" s="524">
        <f t="shared" si="2"/>
        <v>10000</v>
      </c>
      <c r="I46" s="102"/>
      <c r="J46" s="102"/>
      <c r="K46" s="102">
        <v>5000</v>
      </c>
      <c r="L46" s="102"/>
      <c r="M46" s="102"/>
      <c r="N46" s="102"/>
      <c r="O46" s="102"/>
      <c r="P46" s="102">
        <v>5000</v>
      </c>
      <c r="Q46" s="102"/>
      <c r="R46" s="102"/>
      <c r="S46" s="102"/>
      <c r="T46" s="102"/>
    </row>
    <row r="47" spans="1:20">
      <c r="A47" s="18">
        <v>11401</v>
      </c>
      <c r="B47" s="19" t="s">
        <v>31</v>
      </c>
      <c r="C47" s="20" t="s">
        <v>32</v>
      </c>
      <c r="D47" s="21" t="s">
        <v>33</v>
      </c>
      <c r="E47" s="47" t="s">
        <v>34</v>
      </c>
      <c r="F47" s="24">
        <v>4451</v>
      </c>
      <c r="G47" s="28" t="s">
        <v>46</v>
      </c>
      <c r="H47" s="524">
        <f t="shared" si="2"/>
        <v>50000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>
        <v>50000</v>
      </c>
      <c r="T47" s="102"/>
    </row>
    <row r="48" spans="1:20">
      <c r="A48" s="18">
        <v>11401</v>
      </c>
      <c r="B48" s="19" t="s">
        <v>31</v>
      </c>
      <c r="C48" s="20" t="s">
        <v>32</v>
      </c>
      <c r="D48" s="21" t="s">
        <v>33</v>
      </c>
      <c r="E48" s="47" t="s">
        <v>34</v>
      </c>
      <c r="F48" s="24">
        <v>4481</v>
      </c>
      <c r="G48" s="28" t="s">
        <v>47</v>
      </c>
      <c r="H48" s="524">
        <f t="shared" si="2"/>
        <v>22000</v>
      </c>
      <c r="I48" s="102"/>
      <c r="J48" s="102"/>
      <c r="K48" s="102">
        <v>22000</v>
      </c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>
      <c r="A49" s="34"/>
      <c r="B49" s="19"/>
      <c r="C49" s="20"/>
      <c r="D49" s="21"/>
      <c r="E49" s="35"/>
      <c r="F49" s="36"/>
      <c r="G49" s="30" t="s">
        <v>23</v>
      </c>
      <c r="H49" s="523">
        <f>SUM(H28:H48)</f>
        <v>7656715.8298105272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>
      <c r="A50" s="34"/>
      <c r="B50" s="19"/>
      <c r="C50" s="21"/>
      <c r="D50" s="21"/>
      <c r="E50" s="35"/>
      <c r="F50" s="22"/>
      <c r="G50" s="37" t="s">
        <v>29</v>
      </c>
      <c r="H50" s="526">
        <f>+H49</f>
        <v>7656715.8298105272</v>
      </c>
      <c r="I50" s="48">
        <f>SUM(I28:I48)</f>
        <v>95657.63</v>
      </c>
      <c r="J50" s="48">
        <f t="shared" ref="J50:T50" si="3">SUM(J28:J48)</f>
        <v>117357.63</v>
      </c>
      <c r="K50" s="48">
        <f t="shared" si="3"/>
        <v>122657.63</v>
      </c>
      <c r="L50" s="48">
        <f t="shared" si="3"/>
        <v>114357.63</v>
      </c>
      <c r="M50" s="48">
        <f t="shared" si="3"/>
        <v>95657.63</v>
      </c>
      <c r="N50" s="48">
        <f t="shared" si="3"/>
        <v>114357.63</v>
      </c>
      <c r="O50" s="48">
        <f t="shared" si="3"/>
        <v>95657.63</v>
      </c>
      <c r="P50" s="48">
        <f t="shared" si="3"/>
        <v>116357.63</v>
      </c>
      <c r="Q50" s="48">
        <f t="shared" si="3"/>
        <v>1199657.6299999999</v>
      </c>
      <c r="R50" s="48">
        <f t="shared" si="3"/>
        <v>111357.63</v>
      </c>
      <c r="S50" s="48">
        <f t="shared" si="3"/>
        <v>149657.63</v>
      </c>
      <c r="T50" s="48">
        <f t="shared" si="3"/>
        <v>1345657.63</v>
      </c>
    </row>
    <row r="51" spans="1:20">
      <c r="A51" s="39"/>
      <c r="B51" s="40"/>
      <c r="C51" s="41"/>
      <c r="D51" s="41"/>
      <c r="E51" s="42"/>
      <c r="F51" s="43"/>
      <c r="G51" s="44"/>
      <c r="H51" s="527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516" customFormat="1">
      <c r="A52" s="39"/>
      <c r="B52" s="40"/>
      <c r="C52" s="41"/>
      <c r="D52" s="41"/>
      <c r="E52" s="42"/>
      <c r="F52" s="43"/>
      <c r="G52" s="44"/>
      <c r="H52" s="52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>
      <c r="A53" s="39"/>
      <c r="B53" s="40"/>
      <c r="C53" s="41"/>
      <c r="D53" s="41"/>
      <c r="E53" s="42"/>
      <c r="F53" s="43"/>
      <c r="G53" s="44"/>
      <c r="H53" s="527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8.75">
      <c r="A54" s="49"/>
      <c r="B54" s="50"/>
      <c r="C54" s="51"/>
      <c r="D54" s="51"/>
      <c r="E54" s="52"/>
      <c r="F54" s="53"/>
      <c r="G54" s="1001" t="s">
        <v>48</v>
      </c>
      <c r="H54" s="531"/>
      <c r="I54" s="16"/>
      <c r="J54" s="17"/>
      <c r="K54" s="16"/>
      <c r="L54" s="17"/>
      <c r="M54" s="16"/>
      <c r="N54" s="16"/>
      <c r="O54" s="17"/>
      <c r="P54" s="15"/>
      <c r="Q54" s="15"/>
      <c r="R54" s="15"/>
      <c r="S54" s="15"/>
      <c r="T54" s="15"/>
    </row>
    <row r="55" spans="1:20">
      <c r="A55" s="18">
        <v>11401</v>
      </c>
      <c r="B55" s="19" t="s">
        <v>49</v>
      </c>
      <c r="C55" s="54" t="s">
        <v>50</v>
      </c>
      <c r="D55" s="55" t="s">
        <v>51</v>
      </c>
      <c r="E55" s="47" t="s">
        <v>52</v>
      </c>
      <c r="F55" s="22" t="s">
        <v>53</v>
      </c>
      <c r="G55" s="28" t="s">
        <v>35</v>
      </c>
      <c r="H55" s="522">
        <f>'Plantilla 2015 '!L42</f>
        <v>367370.40682105266</v>
      </c>
      <c r="I55" s="84"/>
      <c r="J55" s="84">
        <v>0</v>
      </c>
      <c r="K55" s="84">
        <v>2</v>
      </c>
      <c r="L55" s="84"/>
      <c r="M55" s="84">
        <v>1</v>
      </c>
      <c r="N55" s="84">
        <v>3</v>
      </c>
      <c r="O55" s="84"/>
      <c r="P55" s="84">
        <v>3</v>
      </c>
      <c r="Q55" s="84">
        <v>3</v>
      </c>
      <c r="R55" s="84"/>
      <c r="S55" s="84"/>
      <c r="T55" s="84"/>
    </row>
    <row r="56" spans="1:20">
      <c r="A56" s="18">
        <v>11401</v>
      </c>
      <c r="B56" s="19" t="s">
        <v>49</v>
      </c>
      <c r="C56" s="54" t="s">
        <v>50</v>
      </c>
      <c r="D56" s="55" t="s">
        <v>51</v>
      </c>
      <c r="E56" s="47" t="s">
        <v>52</v>
      </c>
      <c r="F56" s="22">
        <v>1131</v>
      </c>
      <c r="G56" s="23" t="s">
        <v>12</v>
      </c>
      <c r="H56" s="522">
        <f>'Plantilla 2015 '!L44</f>
        <v>231493.06292736001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>
      <c r="A57" s="18">
        <v>11401</v>
      </c>
      <c r="B57" s="19" t="s">
        <v>49</v>
      </c>
      <c r="C57" s="54" t="s">
        <v>50</v>
      </c>
      <c r="D57" s="55" t="s">
        <v>51</v>
      </c>
      <c r="E57" s="47" t="s">
        <v>52</v>
      </c>
      <c r="F57" s="22">
        <v>1321</v>
      </c>
      <c r="G57" s="23" t="s">
        <v>56</v>
      </c>
      <c r="H57" s="522">
        <f>'Plantilla 2015 '!K48</f>
        <v>9844.3310095629495</v>
      </c>
      <c r="I57" s="546"/>
      <c r="J57" s="546"/>
      <c r="K57" s="546"/>
      <c r="L57" s="546"/>
      <c r="M57" s="546"/>
      <c r="N57" s="85"/>
      <c r="O57" s="546"/>
      <c r="P57" s="546"/>
      <c r="Q57" s="546"/>
      <c r="R57" s="546"/>
      <c r="S57" s="546"/>
      <c r="T57" s="546"/>
    </row>
    <row r="58" spans="1:20">
      <c r="A58" s="18">
        <v>11401</v>
      </c>
      <c r="B58" s="19" t="s">
        <v>49</v>
      </c>
      <c r="C58" s="54" t="s">
        <v>50</v>
      </c>
      <c r="D58" s="55" t="s">
        <v>51</v>
      </c>
      <c r="E58" s="47" t="s">
        <v>52</v>
      </c>
      <c r="F58" s="22">
        <v>1323</v>
      </c>
      <c r="G58" s="23" t="s">
        <v>13</v>
      </c>
      <c r="H58" s="522">
        <f>'Plantilla 2015 '!I48</f>
        <v>73832.48257172211</v>
      </c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</row>
    <row r="59" spans="1:20">
      <c r="A59" s="18">
        <v>11401</v>
      </c>
      <c r="B59" s="19" t="s">
        <v>49</v>
      </c>
      <c r="C59" s="54" t="s">
        <v>50</v>
      </c>
      <c r="D59" s="55" t="s">
        <v>51</v>
      </c>
      <c r="E59" s="47" t="s">
        <v>52</v>
      </c>
      <c r="F59" s="22">
        <v>1511</v>
      </c>
      <c r="G59" s="23" t="s">
        <v>14</v>
      </c>
      <c r="H59" s="522">
        <f>SUM(I59:T59)</f>
        <v>30601.800000000007</v>
      </c>
      <c r="I59" s="85">
        <v>2550.15</v>
      </c>
      <c r="J59" s="85">
        <v>2550.15</v>
      </c>
      <c r="K59" s="85">
        <v>2550.15</v>
      </c>
      <c r="L59" s="85">
        <v>2550.15</v>
      </c>
      <c r="M59" s="85">
        <v>2550.15</v>
      </c>
      <c r="N59" s="85">
        <v>2550.15</v>
      </c>
      <c r="O59" s="85">
        <v>2550.15</v>
      </c>
      <c r="P59" s="85">
        <v>2550.15</v>
      </c>
      <c r="Q59" s="85">
        <v>2550.15</v>
      </c>
      <c r="R59" s="85">
        <v>2550.15</v>
      </c>
      <c r="S59" s="85">
        <v>2550.15</v>
      </c>
      <c r="T59" s="85">
        <v>2550.15</v>
      </c>
    </row>
    <row r="60" spans="1:20">
      <c r="A60" s="18">
        <v>11401</v>
      </c>
      <c r="B60" s="19" t="s">
        <v>49</v>
      </c>
      <c r="C60" s="54" t="s">
        <v>50</v>
      </c>
      <c r="D60" s="55" t="s">
        <v>51</v>
      </c>
      <c r="E60" s="47" t="s">
        <v>52</v>
      </c>
      <c r="F60" s="22" t="s">
        <v>58</v>
      </c>
      <c r="G60" s="28" t="s">
        <v>15</v>
      </c>
      <c r="H60" s="522">
        <f>'Plantilla 2015 '!J48</f>
        <v>47909.077579873017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>
      <c r="A61" s="18">
        <v>11401</v>
      </c>
      <c r="B61" s="19" t="s">
        <v>49</v>
      </c>
      <c r="C61" s="54" t="s">
        <v>50</v>
      </c>
      <c r="D61" s="55" t="s">
        <v>51</v>
      </c>
      <c r="E61" s="47" t="s">
        <v>52</v>
      </c>
      <c r="F61" s="22" t="s">
        <v>59</v>
      </c>
      <c r="G61" s="28" t="s">
        <v>16</v>
      </c>
      <c r="H61" s="522">
        <f t="shared" ref="H61:H74" si="4">SUM(I61:T61)</f>
        <v>10000</v>
      </c>
      <c r="I61" s="85"/>
      <c r="J61" s="85"/>
      <c r="K61" s="85">
        <v>5000</v>
      </c>
      <c r="L61" s="85"/>
      <c r="M61" s="85"/>
      <c r="N61" s="85"/>
      <c r="O61" s="85">
        <v>5000</v>
      </c>
      <c r="P61" s="85"/>
      <c r="Q61" s="85"/>
      <c r="R61" s="85"/>
      <c r="S61" s="85"/>
      <c r="T61" s="85"/>
    </row>
    <row r="62" spans="1:20">
      <c r="A62" s="18">
        <v>11401</v>
      </c>
      <c r="B62" s="19" t="s">
        <v>49</v>
      </c>
      <c r="C62" s="54" t="s">
        <v>50</v>
      </c>
      <c r="D62" s="55" t="s">
        <v>51</v>
      </c>
      <c r="E62" s="47" t="s">
        <v>52</v>
      </c>
      <c r="F62" s="22">
        <v>2111</v>
      </c>
      <c r="G62" s="23" t="s">
        <v>17</v>
      </c>
      <c r="H62" s="522">
        <f t="shared" si="4"/>
        <v>2000</v>
      </c>
      <c r="I62" s="546"/>
      <c r="J62" s="546">
        <v>1000</v>
      </c>
      <c r="K62" s="546"/>
      <c r="L62" s="546"/>
      <c r="M62" s="546"/>
      <c r="N62" s="546">
        <v>1000</v>
      </c>
      <c r="O62" s="546"/>
      <c r="P62" s="546"/>
      <c r="Q62" s="546"/>
      <c r="R62" s="546">
        <v>0</v>
      </c>
      <c r="S62" s="546"/>
      <c r="T62" s="546"/>
    </row>
    <row r="63" spans="1:20">
      <c r="A63" s="18">
        <v>11401</v>
      </c>
      <c r="B63" s="19" t="s">
        <v>49</v>
      </c>
      <c r="C63" s="54" t="s">
        <v>50</v>
      </c>
      <c r="D63" s="55" t="s">
        <v>51</v>
      </c>
      <c r="E63" s="47" t="s">
        <v>52</v>
      </c>
      <c r="F63" s="22" t="s">
        <v>60</v>
      </c>
      <c r="G63" s="28" t="s">
        <v>36</v>
      </c>
      <c r="H63" s="522">
        <f t="shared" si="4"/>
        <v>2500</v>
      </c>
      <c r="I63" s="546"/>
      <c r="J63" s="546">
        <v>500</v>
      </c>
      <c r="K63" s="546"/>
      <c r="L63" s="546">
        <v>500</v>
      </c>
      <c r="M63" s="546"/>
      <c r="N63" s="546">
        <v>500</v>
      </c>
      <c r="O63" s="546"/>
      <c r="P63" s="546"/>
      <c r="Q63" s="546">
        <v>500</v>
      </c>
      <c r="R63" s="546"/>
      <c r="S63" s="546">
        <v>500</v>
      </c>
      <c r="T63" s="546"/>
    </row>
    <row r="64" spans="1:20">
      <c r="A64" s="18">
        <v>11401</v>
      </c>
      <c r="B64" s="19" t="s">
        <v>49</v>
      </c>
      <c r="C64" s="54" t="s">
        <v>50</v>
      </c>
      <c r="D64" s="55" t="s">
        <v>51</v>
      </c>
      <c r="E64" s="47" t="s">
        <v>52</v>
      </c>
      <c r="F64" s="22" t="s">
        <v>61</v>
      </c>
      <c r="G64" s="28" t="s">
        <v>62</v>
      </c>
      <c r="H64" s="522">
        <f t="shared" si="4"/>
        <v>1000</v>
      </c>
      <c r="I64" s="85"/>
      <c r="J64" s="85"/>
      <c r="K64" s="85"/>
      <c r="L64" s="85">
        <v>500</v>
      </c>
      <c r="M64" s="85"/>
      <c r="N64" s="85"/>
      <c r="O64" s="85"/>
      <c r="P64" s="85"/>
      <c r="Q64" s="85">
        <v>500</v>
      </c>
      <c r="R64" s="85"/>
      <c r="S64" s="85"/>
      <c r="T64" s="85"/>
    </row>
    <row r="65" spans="1:20">
      <c r="A65" s="18">
        <v>11401</v>
      </c>
      <c r="B65" s="19" t="s">
        <v>49</v>
      </c>
      <c r="C65" s="54" t="s">
        <v>50</v>
      </c>
      <c r="D65" s="55" t="s">
        <v>51</v>
      </c>
      <c r="E65" s="47" t="s">
        <v>52</v>
      </c>
      <c r="F65" s="22" t="s">
        <v>64</v>
      </c>
      <c r="G65" s="28" t="s">
        <v>65</v>
      </c>
      <c r="H65" s="522">
        <f t="shared" si="4"/>
        <v>500</v>
      </c>
      <c r="I65" s="85">
        <v>100</v>
      </c>
      <c r="J65" s="85">
        <v>50</v>
      </c>
      <c r="K65" s="85">
        <v>0</v>
      </c>
      <c r="L65" s="85">
        <v>50</v>
      </c>
      <c r="M65" s="85">
        <v>0</v>
      </c>
      <c r="N65" s="85">
        <v>100</v>
      </c>
      <c r="O65" s="85">
        <v>0</v>
      </c>
      <c r="P65" s="85">
        <v>50</v>
      </c>
      <c r="Q65" s="85">
        <v>0</v>
      </c>
      <c r="R65" s="85">
        <v>50</v>
      </c>
      <c r="S65" s="85"/>
      <c r="T65" s="85">
        <v>100</v>
      </c>
    </row>
    <row r="66" spans="1:20">
      <c r="A66" s="18">
        <v>11401</v>
      </c>
      <c r="B66" s="19" t="s">
        <v>49</v>
      </c>
      <c r="C66" s="54" t="s">
        <v>50</v>
      </c>
      <c r="D66" s="55" t="s">
        <v>51</v>
      </c>
      <c r="E66" s="47" t="s">
        <v>52</v>
      </c>
      <c r="F66" s="22" t="s">
        <v>66</v>
      </c>
      <c r="G66" s="28" t="s">
        <v>67</v>
      </c>
      <c r="H66" s="522">
        <f t="shared" si="4"/>
        <v>300000</v>
      </c>
      <c r="I66" s="85"/>
      <c r="J66" s="85">
        <v>100000</v>
      </c>
      <c r="K66" s="85"/>
      <c r="L66" s="85">
        <v>100000</v>
      </c>
      <c r="M66" s="85"/>
      <c r="N66" s="85"/>
      <c r="O66" s="85">
        <v>50000</v>
      </c>
      <c r="P66" s="85"/>
      <c r="Q66" s="85">
        <v>50000</v>
      </c>
      <c r="R66" s="85"/>
      <c r="S66" s="85"/>
      <c r="T66" s="85"/>
    </row>
    <row r="67" spans="1:20">
      <c r="A67" s="18">
        <v>11401</v>
      </c>
      <c r="B67" s="19" t="s">
        <v>49</v>
      </c>
      <c r="C67" s="54" t="s">
        <v>50</v>
      </c>
      <c r="D67" s="55" t="s">
        <v>51</v>
      </c>
      <c r="E67" s="47" t="s">
        <v>52</v>
      </c>
      <c r="F67" s="22" t="s">
        <v>68</v>
      </c>
      <c r="G67" s="28" t="s">
        <v>69</v>
      </c>
      <c r="H67" s="528">
        <f t="shared" si="4"/>
        <v>20000</v>
      </c>
      <c r="I67" s="85"/>
      <c r="J67" s="85"/>
      <c r="K67" s="85"/>
      <c r="L67" s="85"/>
      <c r="M67" s="85">
        <v>10000</v>
      </c>
      <c r="N67" s="85"/>
      <c r="O67" s="85"/>
      <c r="P67" s="85"/>
      <c r="Q67" s="85">
        <v>5000</v>
      </c>
      <c r="R67" s="85"/>
      <c r="S67" s="85">
        <v>5000</v>
      </c>
      <c r="T67" s="85"/>
    </row>
    <row r="68" spans="1:20">
      <c r="A68" s="18">
        <v>11401</v>
      </c>
      <c r="B68" s="19" t="s">
        <v>49</v>
      </c>
      <c r="C68" s="54" t="s">
        <v>50</v>
      </c>
      <c r="D68" s="55" t="s">
        <v>51</v>
      </c>
      <c r="E68" s="47" t="s">
        <v>52</v>
      </c>
      <c r="F68" s="22" t="s">
        <v>70</v>
      </c>
      <c r="G68" s="28" t="s">
        <v>71</v>
      </c>
      <c r="H68" s="522">
        <f t="shared" si="4"/>
        <v>21000</v>
      </c>
      <c r="I68" s="85"/>
      <c r="J68" s="85"/>
      <c r="K68" s="85"/>
      <c r="L68" s="85"/>
      <c r="M68" s="85"/>
      <c r="N68" s="85">
        <v>21000</v>
      </c>
      <c r="O68" s="85"/>
      <c r="P68" s="85"/>
      <c r="Q68" s="85"/>
      <c r="R68" s="85"/>
      <c r="S68" s="85"/>
      <c r="T68" s="85"/>
    </row>
    <row r="69" spans="1:20">
      <c r="A69" s="18">
        <v>11401</v>
      </c>
      <c r="B69" s="19" t="s">
        <v>49</v>
      </c>
      <c r="C69" s="54" t="s">
        <v>50</v>
      </c>
      <c r="D69" s="55" t="s">
        <v>51</v>
      </c>
      <c r="E69" s="47" t="s">
        <v>52</v>
      </c>
      <c r="F69" s="22" t="s">
        <v>72</v>
      </c>
      <c r="G69" s="23" t="s">
        <v>73</v>
      </c>
      <c r="H69" s="522">
        <f t="shared" si="4"/>
        <v>12000</v>
      </c>
      <c r="I69" s="546">
        <v>1000</v>
      </c>
      <c r="J69" s="546">
        <v>1000</v>
      </c>
      <c r="K69" s="546">
        <v>1000</v>
      </c>
      <c r="L69" s="546">
        <v>1000</v>
      </c>
      <c r="M69" s="546">
        <v>1000</v>
      </c>
      <c r="N69" s="546">
        <v>1000</v>
      </c>
      <c r="O69" s="546">
        <v>1000</v>
      </c>
      <c r="P69" s="546">
        <v>1000</v>
      </c>
      <c r="Q69" s="546">
        <v>1000</v>
      </c>
      <c r="R69" s="546">
        <v>1000</v>
      </c>
      <c r="S69" s="546">
        <v>1000</v>
      </c>
      <c r="T69" s="546">
        <v>1000</v>
      </c>
    </row>
    <row r="70" spans="1:20">
      <c r="A70" s="18">
        <v>11401</v>
      </c>
      <c r="B70" s="19" t="s">
        <v>49</v>
      </c>
      <c r="C70" s="54" t="s">
        <v>50</v>
      </c>
      <c r="D70" s="55" t="s">
        <v>51</v>
      </c>
      <c r="E70" s="47" t="s">
        <v>52</v>
      </c>
      <c r="F70" s="22" t="s">
        <v>74</v>
      </c>
      <c r="G70" s="28" t="s">
        <v>41</v>
      </c>
      <c r="H70" s="522">
        <f t="shared" si="4"/>
        <v>1080</v>
      </c>
      <c r="I70" s="546"/>
      <c r="J70" s="85"/>
      <c r="K70" s="546"/>
      <c r="L70" s="85">
        <v>800</v>
      </c>
      <c r="M70" s="546"/>
      <c r="N70" s="546"/>
      <c r="O70" s="85">
        <v>280</v>
      </c>
      <c r="P70" s="85"/>
      <c r="Q70" s="85"/>
      <c r="R70" s="85"/>
      <c r="S70" s="85"/>
      <c r="T70" s="85"/>
    </row>
    <row r="71" spans="1:20">
      <c r="A71" s="18">
        <v>11401</v>
      </c>
      <c r="B71" s="19" t="s">
        <v>49</v>
      </c>
      <c r="C71" s="54" t="s">
        <v>50</v>
      </c>
      <c r="D71" s="55" t="s">
        <v>51</v>
      </c>
      <c r="E71" s="47" t="s">
        <v>52</v>
      </c>
      <c r="F71" s="22" t="s">
        <v>75</v>
      </c>
      <c r="G71" s="28" t="s">
        <v>76</v>
      </c>
      <c r="H71" s="522">
        <f t="shared" si="4"/>
        <v>50000</v>
      </c>
      <c r="I71" s="546"/>
      <c r="J71" s="85">
        <v>22000</v>
      </c>
      <c r="K71" s="546"/>
      <c r="L71" s="85">
        <v>10000</v>
      </c>
      <c r="M71" s="546"/>
      <c r="N71" s="546"/>
      <c r="O71" s="85">
        <v>10000</v>
      </c>
      <c r="P71" s="85"/>
      <c r="Q71" s="85"/>
      <c r="R71" s="85">
        <v>8000</v>
      </c>
      <c r="S71" s="85"/>
      <c r="T71" s="85"/>
    </row>
    <row r="72" spans="1:20">
      <c r="A72" s="18">
        <v>11401</v>
      </c>
      <c r="B72" s="19" t="s">
        <v>49</v>
      </c>
      <c r="C72" s="54" t="s">
        <v>50</v>
      </c>
      <c r="D72" s="55" t="s">
        <v>51</v>
      </c>
      <c r="E72" s="47" t="s">
        <v>52</v>
      </c>
      <c r="F72" s="22" t="s">
        <v>77</v>
      </c>
      <c r="G72" s="28" t="s">
        <v>78</v>
      </c>
      <c r="H72" s="522">
        <f t="shared" si="4"/>
        <v>500000</v>
      </c>
      <c r="I72" s="546">
        <v>50000</v>
      </c>
      <c r="J72" s="85"/>
      <c r="K72" s="546">
        <v>150000</v>
      </c>
      <c r="L72" s="85"/>
      <c r="M72" s="546">
        <v>200000</v>
      </c>
      <c r="N72" s="546"/>
      <c r="O72" s="85"/>
      <c r="P72" s="85"/>
      <c r="Q72" s="85"/>
      <c r="R72" s="85"/>
      <c r="S72" s="85">
        <v>100000</v>
      </c>
      <c r="T72" s="85"/>
    </row>
    <row r="73" spans="1:20">
      <c r="A73" s="18">
        <v>11401</v>
      </c>
      <c r="B73" s="19" t="s">
        <v>49</v>
      </c>
      <c r="C73" s="54" t="s">
        <v>50</v>
      </c>
      <c r="D73" s="55" t="s">
        <v>51</v>
      </c>
      <c r="E73" s="47" t="s">
        <v>52</v>
      </c>
      <c r="F73" s="22" t="s">
        <v>79</v>
      </c>
      <c r="G73" s="28" t="s">
        <v>80</v>
      </c>
      <c r="H73" s="522">
        <f t="shared" si="4"/>
        <v>40000</v>
      </c>
      <c r="I73" s="546"/>
      <c r="J73" s="85"/>
      <c r="K73" s="546"/>
      <c r="L73" s="85">
        <v>20000</v>
      </c>
      <c r="M73" s="546"/>
      <c r="N73" s="546"/>
      <c r="O73" s="85"/>
      <c r="P73" s="85"/>
      <c r="Q73" s="85">
        <v>20000</v>
      </c>
      <c r="R73" s="85"/>
      <c r="S73" s="85"/>
      <c r="T73" s="85"/>
    </row>
    <row r="74" spans="1:20">
      <c r="A74" s="18">
        <v>11401</v>
      </c>
      <c r="B74" s="19" t="s">
        <v>49</v>
      </c>
      <c r="C74" s="54" t="s">
        <v>50</v>
      </c>
      <c r="D74" s="55" t="s">
        <v>51</v>
      </c>
      <c r="E74" s="47" t="s">
        <v>52</v>
      </c>
      <c r="F74" s="22" t="s">
        <v>81</v>
      </c>
      <c r="G74" s="28" t="s">
        <v>82</v>
      </c>
      <c r="H74" s="522">
        <f t="shared" si="4"/>
        <v>13476</v>
      </c>
      <c r="I74" s="546">
        <v>1123</v>
      </c>
      <c r="J74" s="546">
        <v>1123</v>
      </c>
      <c r="K74" s="546">
        <v>1123</v>
      </c>
      <c r="L74" s="546">
        <v>1123</v>
      </c>
      <c r="M74" s="546">
        <v>1123</v>
      </c>
      <c r="N74" s="546">
        <v>1123</v>
      </c>
      <c r="O74" s="546">
        <v>1123</v>
      </c>
      <c r="P74" s="546">
        <v>1123</v>
      </c>
      <c r="Q74" s="546">
        <v>1123</v>
      </c>
      <c r="R74" s="546">
        <v>1123</v>
      </c>
      <c r="S74" s="546">
        <v>1123</v>
      </c>
      <c r="T74" s="546">
        <v>1123</v>
      </c>
    </row>
    <row r="75" spans="1:20">
      <c r="A75" s="59"/>
      <c r="B75" s="60"/>
      <c r="C75" s="54"/>
      <c r="D75" s="55"/>
      <c r="E75" s="30"/>
      <c r="F75" s="22"/>
      <c r="G75" s="30" t="s">
        <v>23</v>
      </c>
      <c r="H75" s="529">
        <f>SUM(H55:H74)</f>
        <v>1734607.1609095708</v>
      </c>
      <c r="I75" s="546"/>
      <c r="J75" s="85"/>
      <c r="K75" s="546"/>
      <c r="L75" s="85"/>
      <c r="M75" s="546"/>
      <c r="N75" s="546"/>
      <c r="O75" s="85"/>
      <c r="P75" s="85"/>
      <c r="Q75" s="85"/>
      <c r="R75" s="85"/>
      <c r="S75" s="85"/>
      <c r="T75" s="85"/>
    </row>
    <row r="76" spans="1:20">
      <c r="A76" s="34"/>
      <c r="B76" s="19"/>
      <c r="C76" s="21"/>
      <c r="D76" s="21"/>
      <c r="E76" s="35"/>
      <c r="F76" s="22"/>
      <c r="G76" s="37" t="s">
        <v>29</v>
      </c>
      <c r="H76" s="526">
        <f>+H75</f>
        <v>1734607.1609095708</v>
      </c>
      <c r="I76" s="38">
        <f>SUM(I55:I74)</f>
        <v>54773.15</v>
      </c>
      <c r="J76" s="38">
        <f t="shared" ref="J76:T76" si="5">SUM(J55:J74)</f>
        <v>128223.15</v>
      </c>
      <c r="K76" s="38">
        <f t="shared" si="5"/>
        <v>159675.15</v>
      </c>
      <c r="L76" s="38">
        <f t="shared" si="5"/>
        <v>136523.15</v>
      </c>
      <c r="M76" s="38">
        <f t="shared" si="5"/>
        <v>214674.15</v>
      </c>
      <c r="N76" s="38">
        <f t="shared" si="5"/>
        <v>27276.15</v>
      </c>
      <c r="O76" s="38">
        <f t="shared" si="5"/>
        <v>69953.149999999994</v>
      </c>
      <c r="P76" s="38">
        <f t="shared" si="5"/>
        <v>4726.1499999999996</v>
      </c>
      <c r="Q76" s="38">
        <f t="shared" si="5"/>
        <v>80676.149999999994</v>
      </c>
      <c r="R76" s="38">
        <f t="shared" si="5"/>
        <v>12723.15</v>
      </c>
      <c r="S76" s="38">
        <f t="shared" si="5"/>
        <v>110173.15</v>
      </c>
      <c r="T76" s="38">
        <f t="shared" si="5"/>
        <v>4773.1499999999996</v>
      </c>
    </row>
    <row r="77" spans="1:20" s="516" customFormat="1">
      <c r="A77" s="39"/>
      <c r="B77" s="40"/>
      <c r="C77" s="41"/>
      <c r="D77" s="41"/>
      <c r="E77" s="42"/>
      <c r="F77" s="43"/>
      <c r="G77" s="44"/>
      <c r="H77" s="527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16" customFormat="1">
      <c r="A78" s="39"/>
      <c r="B78" s="40"/>
      <c r="C78" s="41"/>
      <c r="D78" s="41"/>
      <c r="E78" s="42"/>
      <c r="F78" s="43"/>
      <c r="G78" s="44"/>
      <c r="H78" s="527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>
      <c r="A79" s="39"/>
      <c r="B79" s="40"/>
      <c r="C79" s="41"/>
      <c r="D79" s="41"/>
      <c r="E79" s="42"/>
      <c r="F79" s="43"/>
      <c r="G79" s="44"/>
      <c r="H79" s="527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8.75">
      <c r="A80" s="10"/>
      <c r="B80" s="11"/>
      <c r="C80" s="12"/>
      <c r="D80" s="12"/>
      <c r="E80" s="13"/>
      <c r="F80" s="46"/>
      <c r="G80" s="1000" t="s">
        <v>83</v>
      </c>
      <c r="H80" s="531"/>
      <c r="I80" s="16"/>
      <c r="J80" s="17"/>
      <c r="K80" s="16"/>
      <c r="L80" s="17"/>
      <c r="M80" s="16"/>
      <c r="N80" s="16"/>
      <c r="O80" s="17"/>
      <c r="P80" s="15"/>
      <c r="Q80" s="15"/>
      <c r="R80" s="15"/>
      <c r="S80" s="15"/>
      <c r="T80" s="15"/>
    </row>
    <row r="81" spans="1:20">
      <c r="A81" s="18">
        <v>11401</v>
      </c>
      <c r="B81" s="19" t="s">
        <v>84</v>
      </c>
      <c r="C81" s="20" t="s">
        <v>9</v>
      </c>
      <c r="D81" s="55" t="s">
        <v>85</v>
      </c>
      <c r="E81" s="47" t="s">
        <v>86</v>
      </c>
      <c r="F81" s="24">
        <v>1131</v>
      </c>
      <c r="G81" s="23" t="s">
        <v>12</v>
      </c>
      <c r="H81" s="522">
        <f>'Plantilla 2015 '!L69</f>
        <v>517368.76785627438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1:20" s="984" customFormat="1">
      <c r="A82" s="18">
        <v>11401</v>
      </c>
      <c r="B82" s="19" t="s">
        <v>84</v>
      </c>
      <c r="C82" s="20" t="s">
        <v>9</v>
      </c>
      <c r="D82" s="55" t="s">
        <v>85</v>
      </c>
      <c r="E82" s="47" t="s">
        <v>86</v>
      </c>
      <c r="F82" s="22" t="s">
        <v>54</v>
      </c>
      <c r="G82" s="28" t="s">
        <v>55</v>
      </c>
      <c r="H82" s="522">
        <v>1399094.9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1:20">
      <c r="A83" s="18">
        <v>11401</v>
      </c>
      <c r="B83" s="19" t="s">
        <v>84</v>
      </c>
      <c r="C83" s="20" t="s">
        <v>9</v>
      </c>
      <c r="D83" s="55" t="s">
        <v>85</v>
      </c>
      <c r="E83" s="47" t="s">
        <v>86</v>
      </c>
      <c r="F83" s="24">
        <v>1321</v>
      </c>
      <c r="G83" s="23" t="s">
        <v>56</v>
      </c>
      <c r="H83" s="522">
        <f>'Plantilla 2015 '!K69</f>
        <v>8504.6920743497158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1:20">
      <c r="A84" s="18">
        <v>11401</v>
      </c>
      <c r="B84" s="19" t="s">
        <v>84</v>
      </c>
      <c r="C84" s="20" t="s">
        <v>9</v>
      </c>
      <c r="D84" s="55" t="s">
        <v>85</v>
      </c>
      <c r="E84" s="47" t="s">
        <v>86</v>
      </c>
      <c r="F84" s="24">
        <v>1323</v>
      </c>
      <c r="G84" s="23" t="s">
        <v>13</v>
      </c>
      <c r="H84" s="522">
        <f>'Plantilla 2015 '!I69</f>
        <v>63785.190557622875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1:20" s="984" customFormat="1">
      <c r="A85" s="18">
        <v>11401</v>
      </c>
      <c r="B85" s="19" t="s">
        <v>84</v>
      </c>
      <c r="C85" s="20" t="s">
        <v>9</v>
      </c>
      <c r="D85" s="55" t="s">
        <v>85</v>
      </c>
      <c r="E85" s="47" t="s">
        <v>86</v>
      </c>
      <c r="F85" s="22" t="s">
        <v>57</v>
      </c>
      <c r="G85" s="28" t="s">
        <v>1700</v>
      </c>
      <c r="H85" s="522">
        <v>2552702.29</v>
      </c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1:20">
      <c r="A86" s="18">
        <v>11401</v>
      </c>
      <c r="B86" s="19" t="s">
        <v>84</v>
      </c>
      <c r="C86" s="20" t="s">
        <v>9</v>
      </c>
      <c r="D86" s="55" t="s">
        <v>85</v>
      </c>
      <c r="E86" s="47" t="s">
        <v>86</v>
      </c>
      <c r="F86" s="24">
        <v>1541</v>
      </c>
      <c r="G86" s="28" t="s">
        <v>15</v>
      </c>
      <c r="H86" s="524">
        <f>'Plantilla 2015 '!J69</f>
        <v>41389.50142850195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>
      <c r="A87" s="18">
        <v>11401</v>
      </c>
      <c r="B87" s="19" t="s">
        <v>84</v>
      </c>
      <c r="C87" s="20" t="s">
        <v>9</v>
      </c>
      <c r="D87" s="55" t="s">
        <v>85</v>
      </c>
      <c r="E87" s="47" t="s">
        <v>86</v>
      </c>
      <c r="F87" s="24">
        <v>2111</v>
      </c>
      <c r="G87" s="23" t="s">
        <v>17</v>
      </c>
      <c r="H87" s="524">
        <f t="shared" ref="H87:H91" si="6">SUM(I87:T87)</f>
        <v>5678.4</v>
      </c>
      <c r="I87" s="102"/>
      <c r="J87" s="102"/>
      <c r="K87" s="102">
        <v>2839.2</v>
      </c>
      <c r="L87" s="102"/>
      <c r="M87" s="102"/>
      <c r="N87" s="102">
        <v>2839.2</v>
      </c>
      <c r="O87" s="102"/>
      <c r="P87" s="102"/>
      <c r="Q87" s="102"/>
      <c r="R87" s="102">
        <v>0</v>
      </c>
      <c r="S87" s="102"/>
      <c r="T87" s="102"/>
    </row>
    <row r="88" spans="1:20">
      <c r="A88" s="18">
        <v>11401</v>
      </c>
      <c r="B88" s="19" t="s">
        <v>84</v>
      </c>
      <c r="C88" s="20" t="s">
        <v>9</v>
      </c>
      <c r="D88" s="55" t="s">
        <v>85</v>
      </c>
      <c r="E88" s="47" t="s">
        <v>86</v>
      </c>
      <c r="F88" s="22" t="s">
        <v>60</v>
      </c>
      <c r="G88" s="28" t="s">
        <v>36</v>
      </c>
      <c r="H88" s="524">
        <f t="shared" si="6"/>
        <v>3974.88</v>
      </c>
      <c r="I88" s="102"/>
      <c r="J88" s="102">
        <v>1324.96</v>
      </c>
      <c r="K88" s="102"/>
      <c r="L88" s="102">
        <v>1324.96</v>
      </c>
      <c r="M88" s="102"/>
      <c r="N88" s="102">
        <v>1324.96</v>
      </c>
      <c r="O88" s="102"/>
      <c r="P88" s="102"/>
      <c r="Q88" s="102"/>
      <c r="R88" s="102"/>
      <c r="S88" s="102"/>
      <c r="T88" s="102"/>
    </row>
    <row r="89" spans="1:20">
      <c r="A89" s="18">
        <v>11401</v>
      </c>
      <c r="B89" s="19" t="s">
        <v>84</v>
      </c>
      <c r="C89" s="20" t="s">
        <v>9</v>
      </c>
      <c r="D89" s="55" t="s">
        <v>85</v>
      </c>
      <c r="E89" s="47" t="s">
        <v>86</v>
      </c>
      <c r="F89" s="24">
        <v>2212</v>
      </c>
      <c r="G89" s="23" t="s">
        <v>18</v>
      </c>
      <c r="H89" s="524">
        <f t="shared" si="6"/>
        <v>42000</v>
      </c>
      <c r="I89" s="102">
        <v>3500</v>
      </c>
      <c r="J89" s="102">
        <v>3500</v>
      </c>
      <c r="K89" s="102">
        <v>3500</v>
      </c>
      <c r="L89" s="102">
        <v>3500</v>
      </c>
      <c r="M89" s="102">
        <v>3500</v>
      </c>
      <c r="N89" s="102">
        <v>3500</v>
      </c>
      <c r="O89" s="102">
        <v>3500</v>
      </c>
      <c r="P89" s="102">
        <v>3500</v>
      </c>
      <c r="Q89" s="102">
        <v>3500</v>
      </c>
      <c r="R89" s="102">
        <v>3500</v>
      </c>
      <c r="S89" s="102">
        <v>3500</v>
      </c>
      <c r="T89" s="102">
        <v>3500</v>
      </c>
    </row>
    <row r="90" spans="1:20">
      <c r="A90" s="18">
        <v>11401</v>
      </c>
      <c r="B90" s="19" t="s">
        <v>84</v>
      </c>
      <c r="C90" s="20" t="s">
        <v>9</v>
      </c>
      <c r="D90" s="55" t="s">
        <v>85</v>
      </c>
      <c r="E90" s="47" t="s">
        <v>86</v>
      </c>
      <c r="F90" s="24">
        <v>3521</v>
      </c>
      <c r="G90" s="23" t="s">
        <v>87</v>
      </c>
      <c r="H90" s="524">
        <f t="shared" si="6"/>
        <v>1000</v>
      </c>
      <c r="I90" s="102"/>
      <c r="J90" s="102">
        <v>300</v>
      </c>
      <c r="K90" s="102"/>
      <c r="L90" s="102">
        <v>400</v>
      </c>
      <c r="M90" s="102"/>
      <c r="N90" s="102">
        <v>300</v>
      </c>
      <c r="O90" s="102"/>
      <c r="P90" s="102"/>
      <c r="Q90" s="102"/>
      <c r="R90" s="102"/>
      <c r="S90" s="102"/>
      <c r="T90" s="102"/>
    </row>
    <row r="91" spans="1:20">
      <c r="A91" s="18">
        <v>11401</v>
      </c>
      <c r="B91" s="19" t="s">
        <v>84</v>
      </c>
      <c r="C91" s="20" t="s">
        <v>9</v>
      </c>
      <c r="D91" s="55" t="s">
        <v>85</v>
      </c>
      <c r="E91" s="47" t="s">
        <v>86</v>
      </c>
      <c r="F91" s="22" t="s">
        <v>81</v>
      </c>
      <c r="G91" s="28" t="s">
        <v>82</v>
      </c>
      <c r="H91" s="522">
        <f t="shared" si="6"/>
        <v>11568</v>
      </c>
      <c r="I91" s="102">
        <v>964</v>
      </c>
      <c r="J91" s="102">
        <v>964</v>
      </c>
      <c r="K91" s="102">
        <v>964</v>
      </c>
      <c r="L91" s="102">
        <v>964</v>
      </c>
      <c r="M91" s="102">
        <v>964</v>
      </c>
      <c r="N91" s="102">
        <v>964</v>
      </c>
      <c r="O91" s="102">
        <v>964</v>
      </c>
      <c r="P91" s="102">
        <v>964</v>
      </c>
      <c r="Q91" s="102">
        <v>964</v>
      </c>
      <c r="R91" s="102">
        <v>964</v>
      </c>
      <c r="S91" s="102">
        <v>964</v>
      </c>
      <c r="T91" s="102">
        <v>964</v>
      </c>
    </row>
    <row r="92" spans="1:20">
      <c r="A92" s="18"/>
      <c r="B92" s="19"/>
      <c r="C92" s="20"/>
      <c r="D92" s="55"/>
      <c r="E92" s="47"/>
      <c r="F92" s="24"/>
      <c r="G92" s="30" t="s">
        <v>23</v>
      </c>
      <c r="H92" s="523">
        <f>SUM(H81:H91)</f>
        <v>4647066.6219167486</v>
      </c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1:20">
      <c r="A93" s="18">
        <v>11401</v>
      </c>
      <c r="B93" s="19" t="s">
        <v>84</v>
      </c>
      <c r="C93" s="20" t="s">
        <v>9</v>
      </c>
      <c r="D93" s="55" t="s">
        <v>85</v>
      </c>
      <c r="E93" s="47" t="s">
        <v>86</v>
      </c>
      <c r="F93" s="24">
        <v>2112</v>
      </c>
      <c r="G93" s="23" t="s">
        <v>88</v>
      </c>
      <c r="H93" s="522">
        <f t="shared" ref="H93:H98" si="7">SUM(I93:T93)</f>
        <v>1560</v>
      </c>
      <c r="I93" s="102"/>
      <c r="J93" s="102">
        <v>780</v>
      </c>
      <c r="K93" s="102"/>
      <c r="L93" s="102">
        <v>780</v>
      </c>
      <c r="M93" s="102"/>
      <c r="N93" s="102"/>
      <c r="O93" s="102"/>
      <c r="P93" s="102"/>
      <c r="Q93" s="102"/>
      <c r="R93" s="102"/>
      <c r="S93" s="102"/>
      <c r="T93" s="102"/>
    </row>
    <row r="94" spans="1:20">
      <c r="A94" s="18">
        <v>11401</v>
      </c>
      <c r="B94" s="19" t="s">
        <v>84</v>
      </c>
      <c r="C94" s="20" t="s">
        <v>9</v>
      </c>
      <c r="D94" s="55" t="s">
        <v>85</v>
      </c>
      <c r="E94" s="47" t="s">
        <v>86</v>
      </c>
      <c r="F94" s="24">
        <v>3181</v>
      </c>
      <c r="G94" s="28" t="s">
        <v>65</v>
      </c>
      <c r="H94" s="522">
        <f t="shared" si="7"/>
        <v>567.84</v>
      </c>
      <c r="I94" s="102">
        <v>141.96</v>
      </c>
      <c r="J94" s="102">
        <v>141.96</v>
      </c>
      <c r="K94" s="102">
        <v>141.96</v>
      </c>
      <c r="L94" s="102">
        <v>141.96</v>
      </c>
      <c r="M94" s="102"/>
      <c r="N94" s="102"/>
      <c r="O94" s="102"/>
      <c r="P94" s="102"/>
      <c r="Q94" s="102"/>
      <c r="R94" s="102"/>
      <c r="S94" s="102"/>
      <c r="T94" s="102"/>
    </row>
    <row r="95" spans="1:20">
      <c r="A95" s="18">
        <v>11401</v>
      </c>
      <c r="B95" s="19" t="s">
        <v>84</v>
      </c>
      <c r="C95" s="20" t="s">
        <v>9</v>
      </c>
      <c r="D95" s="55" t="s">
        <v>85</v>
      </c>
      <c r="E95" s="47" t="s">
        <v>86</v>
      </c>
      <c r="F95" s="24">
        <v>3712</v>
      </c>
      <c r="G95" s="28" t="s">
        <v>38</v>
      </c>
      <c r="H95" s="522">
        <f t="shared" si="7"/>
        <v>32448</v>
      </c>
      <c r="I95" s="102"/>
      <c r="J95" s="102">
        <v>16224</v>
      </c>
      <c r="K95" s="102"/>
      <c r="L95" s="102"/>
      <c r="M95" s="102">
        <v>16224</v>
      </c>
      <c r="N95" s="102"/>
      <c r="O95" s="102"/>
      <c r="P95" s="102"/>
      <c r="Q95" s="102"/>
      <c r="R95" s="102"/>
      <c r="S95" s="102"/>
      <c r="T95" s="102"/>
    </row>
    <row r="96" spans="1:20">
      <c r="A96" s="18">
        <v>11401</v>
      </c>
      <c r="B96" s="19" t="s">
        <v>84</v>
      </c>
      <c r="C96" s="20" t="s">
        <v>9</v>
      </c>
      <c r="D96" s="55" t="s">
        <v>85</v>
      </c>
      <c r="E96" s="47" t="s">
        <v>86</v>
      </c>
      <c r="F96" s="24">
        <v>3751</v>
      </c>
      <c r="G96" s="28" t="s">
        <v>40</v>
      </c>
      <c r="H96" s="522">
        <f t="shared" si="7"/>
        <v>69222.48</v>
      </c>
      <c r="I96" s="102">
        <v>5768.54</v>
      </c>
      <c r="J96" s="102">
        <v>5768.54</v>
      </c>
      <c r="K96" s="102">
        <v>5768.54</v>
      </c>
      <c r="L96" s="102">
        <v>5768.54</v>
      </c>
      <c r="M96" s="102">
        <v>5768.54</v>
      </c>
      <c r="N96" s="102">
        <v>5768.54</v>
      </c>
      <c r="O96" s="102">
        <v>5768.54</v>
      </c>
      <c r="P96" s="102">
        <v>5768.54</v>
      </c>
      <c r="Q96" s="102">
        <v>5768.54</v>
      </c>
      <c r="R96" s="102">
        <v>5768.54</v>
      </c>
      <c r="S96" s="102">
        <v>5768.54</v>
      </c>
      <c r="T96" s="102">
        <v>5768.54</v>
      </c>
    </row>
    <row r="97" spans="1:20">
      <c r="A97" s="18">
        <v>11401</v>
      </c>
      <c r="B97" s="19" t="s">
        <v>84</v>
      </c>
      <c r="C97" s="20" t="s">
        <v>9</v>
      </c>
      <c r="D97" s="55" t="s">
        <v>85</v>
      </c>
      <c r="E97" s="47" t="s">
        <v>86</v>
      </c>
      <c r="F97" s="24">
        <v>3761</v>
      </c>
      <c r="G97" s="28" t="s">
        <v>89</v>
      </c>
      <c r="H97" s="522">
        <f t="shared" si="7"/>
        <v>17035.2</v>
      </c>
      <c r="I97" s="102"/>
      <c r="J97" s="102">
        <v>8517.6</v>
      </c>
      <c r="K97" s="102"/>
      <c r="L97" s="102"/>
      <c r="M97" s="102">
        <v>8517.6</v>
      </c>
      <c r="N97" s="102"/>
      <c r="O97" s="102"/>
      <c r="P97" s="102"/>
      <c r="Q97" s="102"/>
      <c r="R97" s="102"/>
      <c r="S97" s="102"/>
      <c r="T97" s="102"/>
    </row>
    <row r="98" spans="1:20">
      <c r="A98" s="18">
        <v>11401</v>
      </c>
      <c r="B98" s="19" t="s">
        <v>84</v>
      </c>
      <c r="C98" s="20" t="s">
        <v>9</v>
      </c>
      <c r="D98" s="55" t="s">
        <v>85</v>
      </c>
      <c r="E98" s="47" t="s">
        <v>86</v>
      </c>
      <c r="F98" s="24">
        <v>3791</v>
      </c>
      <c r="G98" s="28" t="s">
        <v>41</v>
      </c>
      <c r="H98" s="522">
        <f t="shared" si="7"/>
        <v>2163.2800000000002</v>
      </c>
      <c r="I98" s="102"/>
      <c r="J98" s="102"/>
      <c r="K98" s="102">
        <v>1081.6400000000001</v>
      </c>
      <c r="L98" s="102"/>
      <c r="M98" s="102"/>
      <c r="N98" s="102"/>
      <c r="O98" s="102">
        <v>1081.6400000000001</v>
      </c>
      <c r="P98" s="102"/>
      <c r="Q98" s="102"/>
      <c r="R98" s="102"/>
      <c r="S98" s="102"/>
      <c r="T98" s="102"/>
    </row>
    <row r="99" spans="1:20">
      <c r="A99" s="18"/>
      <c r="B99" s="19"/>
      <c r="C99" s="20"/>
      <c r="D99" s="55"/>
      <c r="E99" s="47"/>
      <c r="F99" s="24"/>
      <c r="G99" s="30" t="s">
        <v>23</v>
      </c>
      <c r="H99" s="530">
        <f>SUM(H93:H98)</f>
        <v>122996.79999999999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1:20">
      <c r="A100" s="18">
        <v>11401</v>
      </c>
      <c r="B100" s="19" t="s">
        <v>84</v>
      </c>
      <c r="C100" s="20" t="s">
        <v>9</v>
      </c>
      <c r="D100" s="55" t="s">
        <v>85</v>
      </c>
      <c r="E100" s="47" t="s">
        <v>86</v>
      </c>
      <c r="F100" s="24">
        <v>4411</v>
      </c>
      <c r="G100" s="28" t="s">
        <v>43</v>
      </c>
      <c r="H100" s="524">
        <f>SUM(I100:T100)</f>
        <v>124800</v>
      </c>
      <c r="I100" s="102">
        <v>10400</v>
      </c>
      <c r="J100" s="102">
        <v>10400</v>
      </c>
      <c r="K100" s="102">
        <v>10400</v>
      </c>
      <c r="L100" s="102">
        <v>10400</v>
      </c>
      <c r="M100" s="102">
        <v>10400</v>
      </c>
      <c r="N100" s="102">
        <v>10400</v>
      </c>
      <c r="O100" s="102">
        <v>10400</v>
      </c>
      <c r="P100" s="102">
        <v>10400</v>
      </c>
      <c r="Q100" s="102">
        <v>10400</v>
      </c>
      <c r="R100" s="102">
        <v>10400</v>
      </c>
      <c r="S100" s="102">
        <v>10400</v>
      </c>
      <c r="T100" s="102">
        <v>10400</v>
      </c>
    </row>
    <row r="101" spans="1:20">
      <c r="A101" s="18">
        <v>11401</v>
      </c>
      <c r="B101" s="19" t="s">
        <v>84</v>
      </c>
      <c r="C101" s="20" t="s">
        <v>9</v>
      </c>
      <c r="D101" s="55" t="s">
        <v>85</v>
      </c>
      <c r="E101" s="47" t="s">
        <v>86</v>
      </c>
      <c r="F101" s="24">
        <v>4412</v>
      </c>
      <c r="G101" s="28" t="s">
        <v>44</v>
      </c>
      <c r="H101" s="524">
        <f>SUM(I101:T101)</f>
        <v>27600</v>
      </c>
      <c r="I101" s="102">
        <v>2300</v>
      </c>
      <c r="J101" s="102">
        <v>2300</v>
      </c>
      <c r="K101" s="102">
        <v>2300</v>
      </c>
      <c r="L101" s="102">
        <v>2300</v>
      </c>
      <c r="M101" s="102">
        <v>2300</v>
      </c>
      <c r="N101" s="102">
        <v>2300</v>
      </c>
      <c r="O101" s="102">
        <v>2300</v>
      </c>
      <c r="P101" s="102">
        <v>2300</v>
      </c>
      <c r="Q101" s="102">
        <v>2300</v>
      </c>
      <c r="R101" s="102">
        <v>2300</v>
      </c>
      <c r="S101" s="102">
        <v>2300</v>
      </c>
      <c r="T101" s="102">
        <v>2300</v>
      </c>
    </row>
    <row r="102" spans="1:20">
      <c r="A102" s="34"/>
      <c r="B102" s="19"/>
      <c r="C102" s="20"/>
      <c r="D102" s="21"/>
      <c r="E102" s="35"/>
      <c r="F102" s="36"/>
      <c r="G102" s="30" t="s">
        <v>23</v>
      </c>
      <c r="H102" s="523">
        <f>SUM(H100:H101)</f>
        <v>152400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>
      <c r="A103" s="34"/>
      <c r="B103" s="19"/>
      <c r="C103" s="21"/>
      <c r="D103" s="21"/>
      <c r="E103" s="35"/>
      <c r="F103" s="22"/>
      <c r="G103" s="37" t="s">
        <v>29</v>
      </c>
      <c r="H103" s="526">
        <f>+H92+H99+H102</f>
        <v>4922463.4219167484</v>
      </c>
      <c r="I103" s="48">
        <f>SUM(I81:I102)</f>
        <v>23074.5</v>
      </c>
      <c r="J103" s="48">
        <f t="shared" ref="J103:T103" si="8">SUM(J81:J102)</f>
        <v>50221.06</v>
      </c>
      <c r="K103" s="48">
        <f t="shared" si="8"/>
        <v>26995.34</v>
      </c>
      <c r="L103" s="48">
        <f t="shared" si="8"/>
        <v>25579.46</v>
      </c>
      <c r="M103" s="48">
        <f t="shared" si="8"/>
        <v>47674.14</v>
      </c>
      <c r="N103" s="48">
        <f t="shared" si="8"/>
        <v>27396.7</v>
      </c>
      <c r="O103" s="48">
        <f t="shared" si="8"/>
        <v>24014.18</v>
      </c>
      <c r="P103" s="48">
        <f t="shared" si="8"/>
        <v>22932.54</v>
      </c>
      <c r="Q103" s="48">
        <f t="shared" si="8"/>
        <v>22932.54</v>
      </c>
      <c r="R103" s="48">
        <f t="shared" si="8"/>
        <v>22932.54</v>
      </c>
      <c r="S103" s="48">
        <f t="shared" si="8"/>
        <v>22932.54</v>
      </c>
      <c r="T103" s="48">
        <f t="shared" si="8"/>
        <v>22932.54</v>
      </c>
    </row>
    <row r="104" spans="1:20">
      <c r="A104" s="39"/>
      <c r="B104" s="40"/>
      <c r="C104" s="41"/>
      <c r="D104" s="41"/>
      <c r="E104" s="42"/>
      <c r="F104" s="43"/>
      <c r="G104" s="44"/>
      <c r="H104" s="527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s="516" customFormat="1">
      <c r="A105" s="39"/>
      <c r="B105" s="40"/>
      <c r="C105" s="41"/>
      <c r="D105" s="41"/>
      <c r="E105" s="42"/>
      <c r="F105" s="43"/>
      <c r="G105" s="44"/>
      <c r="H105" s="527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>
      <c r="A106" s="39"/>
      <c r="B106" s="40"/>
      <c r="C106" s="41"/>
      <c r="D106" s="41"/>
      <c r="E106" s="42"/>
      <c r="F106" s="43"/>
      <c r="G106" s="44"/>
      <c r="H106" s="527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ht="18.75">
      <c r="A107" s="10"/>
      <c r="B107" s="11"/>
      <c r="C107" s="12"/>
      <c r="D107" s="12"/>
      <c r="E107" s="13"/>
      <c r="F107" s="46"/>
      <c r="G107" s="1000" t="s">
        <v>1686</v>
      </c>
      <c r="H107" s="531"/>
      <c r="I107" s="16"/>
      <c r="J107" s="17"/>
      <c r="K107" s="16"/>
      <c r="L107" s="17"/>
      <c r="M107" s="16"/>
      <c r="N107" s="16"/>
      <c r="O107" s="17"/>
      <c r="P107" s="15"/>
      <c r="Q107" s="15"/>
      <c r="R107" s="15"/>
      <c r="S107" s="15"/>
      <c r="T107" s="15"/>
    </row>
    <row r="108" spans="1:20">
      <c r="A108" s="18">
        <v>11401</v>
      </c>
      <c r="B108" s="19" t="s">
        <v>91</v>
      </c>
      <c r="C108" s="20" t="s">
        <v>32</v>
      </c>
      <c r="D108" s="55" t="s">
        <v>92</v>
      </c>
      <c r="E108" s="47" t="s">
        <v>93</v>
      </c>
      <c r="F108" s="24">
        <v>1131</v>
      </c>
      <c r="G108" s="23" t="s">
        <v>12</v>
      </c>
      <c r="H108" s="531">
        <f>'Plantilla 2015 '!L91</f>
        <v>764804.05779200024</v>
      </c>
      <c r="I108" s="541"/>
      <c r="J108" s="542"/>
      <c r="K108" s="541"/>
      <c r="L108" s="542"/>
      <c r="M108" s="541"/>
      <c r="N108" s="541"/>
      <c r="O108" s="542"/>
      <c r="P108" s="543"/>
      <c r="Q108" s="543"/>
      <c r="R108" s="543"/>
      <c r="S108" s="543"/>
      <c r="T108" s="543"/>
    </row>
    <row r="109" spans="1:20">
      <c r="A109" s="18">
        <v>11401</v>
      </c>
      <c r="B109" s="19" t="s">
        <v>91</v>
      </c>
      <c r="C109" s="20" t="s">
        <v>32</v>
      </c>
      <c r="D109" s="55" t="s">
        <v>92</v>
      </c>
      <c r="E109" s="47" t="s">
        <v>93</v>
      </c>
      <c r="F109" s="24">
        <v>1321</v>
      </c>
      <c r="G109" s="23" t="s">
        <v>56</v>
      </c>
      <c r="H109" s="531">
        <f>'Plantilla 2015 '!K91</f>
        <v>12639.414994290322</v>
      </c>
      <c r="I109" s="541"/>
      <c r="J109" s="542"/>
      <c r="K109" s="541"/>
      <c r="L109" s="542"/>
      <c r="M109" s="541"/>
      <c r="N109" s="541"/>
      <c r="O109" s="542"/>
      <c r="P109" s="543"/>
      <c r="Q109" s="543"/>
      <c r="R109" s="543"/>
      <c r="S109" s="543"/>
      <c r="T109" s="543"/>
    </row>
    <row r="110" spans="1:20">
      <c r="A110" s="18">
        <v>11401</v>
      </c>
      <c r="B110" s="19" t="s">
        <v>91</v>
      </c>
      <c r="C110" s="20" t="s">
        <v>32</v>
      </c>
      <c r="D110" s="55" t="s">
        <v>92</v>
      </c>
      <c r="E110" s="47" t="s">
        <v>93</v>
      </c>
      <c r="F110" s="24">
        <v>1323</v>
      </c>
      <c r="G110" s="23" t="s">
        <v>13</v>
      </c>
      <c r="H110" s="531">
        <f>'Plantilla 2015 '!I91</f>
        <v>94795.612457177413</v>
      </c>
      <c r="I110" s="541"/>
      <c r="J110" s="542"/>
      <c r="K110" s="541"/>
      <c r="L110" s="542"/>
      <c r="M110" s="541"/>
      <c r="N110" s="541"/>
      <c r="O110" s="542"/>
      <c r="P110" s="543"/>
      <c r="Q110" s="543"/>
      <c r="R110" s="543"/>
      <c r="S110" s="543"/>
      <c r="T110" s="543"/>
    </row>
    <row r="111" spans="1:20">
      <c r="A111" s="18">
        <v>11401</v>
      </c>
      <c r="B111" s="19" t="s">
        <v>91</v>
      </c>
      <c r="C111" s="20" t="s">
        <v>32</v>
      </c>
      <c r="D111" s="55" t="s">
        <v>92</v>
      </c>
      <c r="E111" s="47" t="s">
        <v>93</v>
      </c>
      <c r="F111" s="24">
        <v>1541</v>
      </c>
      <c r="G111" s="28" t="s">
        <v>15</v>
      </c>
      <c r="H111" s="531">
        <f>'Plantilla 2015 '!J91</f>
        <v>61184.324623360029</v>
      </c>
      <c r="I111" s="541"/>
      <c r="J111" s="542"/>
      <c r="K111" s="541"/>
      <c r="L111" s="542"/>
      <c r="M111" s="541"/>
      <c r="N111" s="541"/>
      <c r="O111" s="542"/>
      <c r="P111" s="543"/>
      <c r="Q111" s="543"/>
      <c r="R111" s="543"/>
      <c r="S111" s="543"/>
      <c r="T111" s="543"/>
    </row>
    <row r="112" spans="1:20" s="516" customFormat="1">
      <c r="A112" s="18">
        <v>11401</v>
      </c>
      <c r="B112" s="19" t="s">
        <v>91</v>
      </c>
      <c r="C112" s="20" t="s">
        <v>32</v>
      </c>
      <c r="D112" s="55" t="s">
        <v>92</v>
      </c>
      <c r="E112" s="47" t="s">
        <v>93</v>
      </c>
      <c r="F112" s="24"/>
      <c r="G112" s="28" t="s">
        <v>1606</v>
      </c>
      <c r="H112" s="522">
        <f>SUM(I112:T112)</f>
        <v>540789.6100000001</v>
      </c>
      <c r="I112" s="541">
        <v>40058.51</v>
      </c>
      <c r="J112" s="541">
        <v>40058.51</v>
      </c>
      <c r="K112" s="541">
        <v>40058.51</v>
      </c>
      <c r="L112" s="541">
        <v>40058.51</v>
      </c>
      <c r="M112" s="541">
        <v>40058.51</v>
      </c>
      <c r="N112" s="541">
        <v>40058.51</v>
      </c>
      <c r="O112" s="541">
        <v>40058.51</v>
      </c>
      <c r="P112" s="541">
        <v>40058.51</v>
      </c>
      <c r="Q112" s="541">
        <v>40058.51</v>
      </c>
      <c r="R112" s="541">
        <v>40058.51</v>
      </c>
      <c r="S112" s="541">
        <v>40058.51</v>
      </c>
      <c r="T112" s="541">
        <f>40058.51+60087.49</f>
        <v>100146</v>
      </c>
    </row>
    <row r="113" spans="1:20">
      <c r="A113" s="18">
        <v>11401</v>
      </c>
      <c r="B113" s="19" t="s">
        <v>91</v>
      </c>
      <c r="C113" s="20" t="s">
        <v>32</v>
      </c>
      <c r="D113" s="55" t="s">
        <v>92</v>
      </c>
      <c r="E113" s="47" t="s">
        <v>93</v>
      </c>
      <c r="F113" s="32">
        <v>2111</v>
      </c>
      <c r="G113" s="23" t="s">
        <v>17</v>
      </c>
      <c r="H113" s="522">
        <f>SUM(I113:T113)</f>
        <v>25400</v>
      </c>
      <c r="I113" s="547">
        <v>700</v>
      </c>
      <c r="J113" s="547">
        <v>20700</v>
      </c>
      <c r="K113" s="547">
        <v>700</v>
      </c>
      <c r="L113" s="547">
        <v>700</v>
      </c>
      <c r="M113" s="547">
        <v>700</v>
      </c>
      <c r="N113" s="547">
        <v>700</v>
      </c>
      <c r="O113" s="547">
        <v>200</v>
      </c>
      <c r="P113" s="547">
        <v>200</v>
      </c>
      <c r="Q113" s="547">
        <v>200</v>
      </c>
      <c r="R113" s="547">
        <v>200</v>
      </c>
      <c r="S113" s="547">
        <v>200</v>
      </c>
      <c r="T113" s="547">
        <v>200</v>
      </c>
    </row>
    <row r="114" spans="1:20">
      <c r="A114" s="18">
        <v>11401</v>
      </c>
      <c r="B114" s="19" t="s">
        <v>91</v>
      </c>
      <c r="C114" s="20" t="s">
        <v>32</v>
      </c>
      <c r="D114" s="55" t="s">
        <v>92</v>
      </c>
      <c r="E114" s="47" t="s">
        <v>93</v>
      </c>
      <c r="F114" s="62">
        <v>2141</v>
      </c>
      <c r="G114" s="28" t="s">
        <v>36</v>
      </c>
      <c r="H114" s="522">
        <f>SUM(I114:T114)</f>
        <v>6100</v>
      </c>
      <c r="I114" s="547">
        <v>800</v>
      </c>
      <c r="J114" s="547">
        <v>800</v>
      </c>
      <c r="K114" s="547">
        <v>800</v>
      </c>
      <c r="L114" s="547">
        <v>800</v>
      </c>
      <c r="M114" s="547">
        <v>800</v>
      </c>
      <c r="N114" s="547">
        <v>300</v>
      </c>
      <c r="O114" s="547">
        <v>300</v>
      </c>
      <c r="P114" s="547">
        <v>300</v>
      </c>
      <c r="Q114" s="547">
        <v>300</v>
      </c>
      <c r="R114" s="547">
        <v>300</v>
      </c>
      <c r="S114" s="547">
        <v>300</v>
      </c>
      <c r="T114" s="547">
        <v>300</v>
      </c>
    </row>
    <row r="115" spans="1:20">
      <c r="A115" s="18">
        <v>11401</v>
      </c>
      <c r="B115" s="19" t="s">
        <v>91</v>
      </c>
      <c r="C115" s="20" t="s">
        <v>32</v>
      </c>
      <c r="D115" s="55" t="s">
        <v>92</v>
      </c>
      <c r="E115" s="47" t="s">
        <v>93</v>
      </c>
      <c r="F115" s="22" t="s">
        <v>81</v>
      </c>
      <c r="G115" s="28" t="s">
        <v>82</v>
      </c>
      <c r="H115" s="524">
        <f>SUM(I115:T115)</f>
        <v>16980</v>
      </c>
      <c r="I115" s="547">
        <v>1415</v>
      </c>
      <c r="J115" s="547">
        <v>1415</v>
      </c>
      <c r="K115" s="547">
        <v>1415</v>
      </c>
      <c r="L115" s="547">
        <v>1415</v>
      </c>
      <c r="M115" s="547">
        <v>1415</v>
      </c>
      <c r="N115" s="547">
        <v>1415</v>
      </c>
      <c r="O115" s="547">
        <v>1415</v>
      </c>
      <c r="P115" s="547">
        <v>1415</v>
      </c>
      <c r="Q115" s="547">
        <v>1415</v>
      </c>
      <c r="R115" s="547">
        <v>1415</v>
      </c>
      <c r="S115" s="547">
        <v>1415</v>
      </c>
      <c r="T115" s="547">
        <v>1415</v>
      </c>
    </row>
    <row r="116" spans="1:20">
      <c r="A116" s="34"/>
      <c r="B116" s="19"/>
      <c r="C116" s="20"/>
      <c r="D116" s="55"/>
      <c r="E116" s="35"/>
      <c r="F116" s="62"/>
      <c r="G116" s="30" t="s">
        <v>23</v>
      </c>
      <c r="H116" s="530">
        <f>SUM(H108:H115)</f>
        <v>1522693.0198668281</v>
      </c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</row>
    <row r="117" spans="1:20">
      <c r="A117" s="18">
        <v>11401</v>
      </c>
      <c r="B117" s="19" t="s">
        <v>91</v>
      </c>
      <c r="C117" s="20" t="s">
        <v>32</v>
      </c>
      <c r="D117" s="55" t="s">
        <v>94</v>
      </c>
      <c r="E117" s="47" t="s">
        <v>95</v>
      </c>
      <c r="F117" s="62">
        <v>1551</v>
      </c>
      <c r="G117" s="23" t="s">
        <v>16</v>
      </c>
      <c r="H117" s="524">
        <f t="shared" ref="H117:H126" si="9">SUM(I117:T117)</f>
        <v>4800</v>
      </c>
      <c r="I117" s="547"/>
      <c r="J117" s="547">
        <v>0</v>
      </c>
      <c r="K117" s="547"/>
      <c r="L117" s="547">
        <v>1600</v>
      </c>
      <c r="M117" s="547"/>
      <c r="N117" s="547">
        <v>0</v>
      </c>
      <c r="O117" s="547"/>
      <c r="P117" s="547">
        <v>1600</v>
      </c>
      <c r="Q117" s="547"/>
      <c r="R117" s="547">
        <v>0</v>
      </c>
      <c r="S117" s="547"/>
      <c r="T117" s="547">
        <v>1600</v>
      </c>
    </row>
    <row r="118" spans="1:20">
      <c r="A118" s="18">
        <v>11401</v>
      </c>
      <c r="B118" s="19" t="s">
        <v>91</v>
      </c>
      <c r="C118" s="20" t="s">
        <v>32</v>
      </c>
      <c r="D118" s="55" t="s">
        <v>94</v>
      </c>
      <c r="E118" s="47" t="s">
        <v>95</v>
      </c>
      <c r="F118" s="32">
        <v>2111</v>
      </c>
      <c r="G118" s="23" t="s">
        <v>17</v>
      </c>
      <c r="H118" s="522">
        <f t="shared" si="9"/>
        <v>6000</v>
      </c>
      <c r="I118" s="547">
        <v>500</v>
      </c>
      <c r="J118" s="547">
        <v>500</v>
      </c>
      <c r="K118" s="547">
        <v>500</v>
      </c>
      <c r="L118" s="547">
        <v>500</v>
      </c>
      <c r="M118" s="547">
        <v>500</v>
      </c>
      <c r="N118" s="547">
        <v>500</v>
      </c>
      <c r="O118" s="547">
        <v>500</v>
      </c>
      <c r="P118" s="547">
        <v>500</v>
      </c>
      <c r="Q118" s="547">
        <v>500</v>
      </c>
      <c r="R118" s="547">
        <v>500</v>
      </c>
      <c r="S118" s="547">
        <v>500</v>
      </c>
      <c r="T118" s="547">
        <v>500</v>
      </c>
    </row>
    <row r="119" spans="1:20">
      <c r="A119" s="18">
        <v>11401</v>
      </c>
      <c r="B119" s="19" t="s">
        <v>91</v>
      </c>
      <c r="C119" s="20" t="s">
        <v>32</v>
      </c>
      <c r="D119" s="55" t="s">
        <v>94</v>
      </c>
      <c r="E119" s="47" t="s">
        <v>95</v>
      </c>
      <c r="F119" s="62">
        <v>2141</v>
      </c>
      <c r="G119" s="28" t="s">
        <v>36</v>
      </c>
      <c r="H119" s="524">
        <f t="shared" si="9"/>
        <v>3600</v>
      </c>
      <c r="I119" s="547">
        <v>300</v>
      </c>
      <c r="J119" s="547">
        <v>300</v>
      </c>
      <c r="K119" s="547">
        <v>300</v>
      </c>
      <c r="L119" s="547">
        <v>300</v>
      </c>
      <c r="M119" s="547">
        <v>300</v>
      </c>
      <c r="N119" s="547">
        <v>300</v>
      </c>
      <c r="O119" s="547">
        <v>300</v>
      </c>
      <c r="P119" s="547">
        <v>300</v>
      </c>
      <c r="Q119" s="547">
        <v>300</v>
      </c>
      <c r="R119" s="547">
        <v>300</v>
      </c>
      <c r="S119" s="547">
        <v>300</v>
      </c>
      <c r="T119" s="547">
        <v>300</v>
      </c>
    </row>
    <row r="120" spans="1:20">
      <c r="A120" s="18">
        <v>11401</v>
      </c>
      <c r="B120" s="19" t="s">
        <v>91</v>
      </c>
      <c r="C120" s="20" t="s">
        <v>32</v>
      </c>
      <c r="D120" s="55" t="s">
        <v>94</v>
      </c>
      <c r="E120" s="47" t="s">
        <v>95</v>
      </c>
      <c r="F120" s="63">
        <v>2212</v>
      </c>
      <c r="G120" s="23" t="s">
        <v>18</v>
      </c>
      <c r="H120" s="524">
        <f t="shared" si="9"/>
        <v>3600</v>
      </c>
      <c r="I120" s="548">
        <v>300</v>
      </c>
      <c r="J120" s="548">
        <v>300</v>
      </c>
      <c r="K120" s="548">
        <v>300</v>
      </c>
      <c r="L120" s="548">
        <v>300</v>
      </c>
      <c r="M120" s="548">
        <v>300</v>
      </c>
      <c r="N120" s="548">
        <v>300</v>
      </c>
      <c r="O120" s="548">
        <v>300</v>
      </c>
      <c r="P120" s="548">
        <v>300</v>
      </c>
      <c r="Q120" s="548">
        <v>300</v>
      </c>
      <c r="R120" s="548">
        <v>300</v>
      </c>
      <c r="S120" s="548">
        <v>300</v>
      </c>
      <c r="T120" s="548">
        <v>300</v>
      </c>
    </row>
    <row r="121" spans="1:20">
      <c r="A121" s="18">
        <v>11401</v>
      </c>
      <c r="B121" s="19" t="s">
        <v>91</v>
      </c>
      <c r="C121" s="20" t="s">
        <v>32</v>
      </c>
      <c r="D121" s="55" t="s">
        <v>94</v>
      </c>
      <c r="E121" s="47" t="s">
        <v>95</v>
      </c>
      <c r="F121" s="32">
        <v>3181</v>
      </c>
      <c r="G121" s="23" t="s">
        <v>65</v>
      </c>
      <c r="H121" s="524">
        <f t="shared" si="9"/>
        <v>2520</v>
      </c>
      <c r="I121" s="547">
        <v>210</v>
      </c>
      <c r="J121" s="547">
        <v>210</v>
      </c>
      <c r="K121" s="547">
        <v>210</v>
      </c>
      <c r="L121" s="547">
        <v>210</v>
      </c>
      <c r="M121" s="547">
        <v>210</v>
      </c>
      <c r="N121" s="547">
        <v>210</v>
      </c>
      <c r="O121" s="547">
        <v>210</v>
      </c>
      <c r="P121" s="547">
        <v>210</v>
      </c>
      <c r="Q121" s="547">
        <v>210</v>
      </c>
      <c r="R121" s="547">
        <v>210</v>
      </c>
      <c r="S121" s="547">
        <v>210</v>
      </c>
      <c r="T121" s="547">
        <v>210</v>
      </c>
    </row>
    <row r="122" spans="1:20">
      <c r="A122" s="18">
        <v>11401</v>
      </c>
      <c r="B122" s="19" t="s">
        <v>91</v>
      </c>
      <c r="C122" s="20" t="s">
        <v>32</v>
      </c>
      <c r="D122" s="55" t="s">
        <v>94</v>
      </c>
      <c r="E122" s="47" t="s">
        <v>95</v>
      </c>
      <c r="F122" s="62">
        <v>3511</v>
      </c>
      <c r="G122" s="28" t="s">
        <v>97</v>
      </c>
      <c r="H122" s="524">
        <f t="shared" si="9"/>
        <v>12000</v>
      </c>
      <c r="I122" s="547">
        <v>1000</v>
      </c>
      <c r="J122" s="547">
        <v>1000</v>
      </c>
      <c r="K122" s="547">
        <v>1000</v>
      </c>
      <c r="L122" s="547">
        <v>1000</v>
      </c>
      <c r="M122" s="547">
        <v>1000</v>
      </c>
      <c r="N122" s="547">
        <v>1000</v>
      </c>
      <c r="O122" s="547">
        <v>1000</v>
      </c>
      <c r="P122" s="547">
        <v>1000</v>
      </c>
      <c r="Q122" s="547">
        <v>1000</v>
      </c>
      <c r="R122" s="547">
        <v>1000</v>
      </c>
      <c r="S122" s="547">
        <v>1000</v>
      </c>
      <c r="T122" s="547">
        <v>1000</v>
      </c>
    </row>
    <row r="123" spans="1:20">
      <c r="A123" s="18">
        <v>11401</v>
      </c>
      <c r="B123" s="19" t="s">
        <v>91</v>
      </c>
      <c r="C123" s="20" t="s">
        <v>32</v>
      </c>
      <c r="D123" s="55" t="s">
        <v>94</v>
      </c>
      <c r="E123" s="47" t="s">
        <v>95</v>
      </c>
      <c r="F123" s="32">
        <v>3521</v>
      </c>
      <c r="G123" s="23" t="s">
        <v>87</v>
      </c>
      <c r="H123" s="524">
        <f t="shared" si="9"/>
        <v>3600</v>
      </c>
      <c r="I123" s="547">
        <v>300</v>
      </c>
      <c r="J123" s="547">
        <v>300</v>
      </c>
      <c r="K123" s="547">
        <v>300</v>
      </c>
      <c r="L123" s="547">
        <v>300</v>
      </c>
      <c r="M123" s="547">
        <v>300</v>
      </c>
      <c r="N123" s="547">
        <v>300</v>
      </c>
      <c r="O123" s="547">
        <v>300</v>
      </c>
      <c r="P123" s="547">
        <v>300</v>
      </c>
      <c r="Q123" s="547">
        <v>300</v>
      </c>
      <c r="R123" s="547">
        <v>300</v>
      </c>
      <c r="S123" s="547">
        <v>300</v>
      </c>
      <c r="T123" s="547">
        <v>300</v>
      </c>
    </row>
    <row r="124" spans="1:20">
      <c r="A124" s="18">
        <v>11401</v>
      </c>
      <c r="B124" s="19" t="s">
        <v>91</v>
      </c>
      <c r="C124" s="20" t="s">
        <v>32</v>
      </c>
      <c r="D124" s="55" t="s">
        <v>94</v>
      </c>
      <c r="E124" s="47" t="s">
        <v>95</v>
      </c>
      <c r="F124" s="32">
        <v>3751</v>
      </c>
      <c r="G124" s="28" t="s">
        <v>40</v>
      </c>
      <c r="H124" s="524">
        <f t="shared" si="9"/>
        <v>20000</v>
      </c>
      <c r="I124" s="547">
        <v>1500</v>
      </c>
      <c r="J124" s="547">
        <v>1800</v>
      </c>
      <c r="K124" s="547">
        <v>1800</v>
      </c>
      <c r="L124" s="547">
        <v>1800</v>
      </c>
      <c r="M124" s="547">
        <v>1800</v>
      </c>
      <c r="N124" s="547">
        <v>1700</v>
      </c>
      <c r="O124" s="547">
        <v>1600</v>
      </c>
      <c r="P124" s="547">
        <v>1600</v>
      </c>
      <c r="Q124" s="547">
        <v>1600</v>
      </c>
      <c r="R124" s="547">
        <v>1600</v>
      </c>
      <c r="S124" s="547">
        <v>1600</v>
      </c>
      <c r="T124" s="547">
        <v>1600</v>
      </c>
    </row>
    <row r="125" spans="1:20">
      <c r="A125" s="18">
        <v>11401</v>
      </c>
      <c r="B125" s="19" t="s">
        <v>91</v>
      </c>
      <c r="C125" s="20" t="s">
        <v>32</v>
      </c>
      <c r="D125" s="55" t="s">
        <v>94</v>
      </c>
      <c r="E125" s="47" t="s">
        <v>95</v>
      </c>
      <c r="F125" s="32">
        <v>3791</v>
      </c>
      <c r="G125" s="28" t="s">
        <v>41</v>
      </c>
      <c r="H125" s="524">
        <f t="shared" si="9"/>
        <v>600</v>
      </c>
      <c r="I125" s="547">
        <v>50</v>
      </c>
      <c r="J125" s="547">
        <v>50</v>
      </c>
      <c r="K125" s="547">
        <v>50</v>
      </c>
      <c r="L125" s="547">
        <v>50</v>
      </c>
      <c r="M125" s="547">
        <v>50</v>
      </c>
      <c r="N125" s="547">
        <v>50</v>
      </c>
      <c r="O125" s="547">
        <v>50</v>
      </c>
      <c r="P125" s="547">
        <v>50</v>
      </c>
      <c r="Q125" s="547">
        <v>50</v>
      </c>
      <c r="R125" s="547">
        <v>50</v>
      </c>
      <c r="S125" s="547">
        <v>50</v>
      </c>
      <c r="T125" s="547">
        <v>50</v>
      </c>
    </row>
    <row r="126" spans="1:20" s="589" customFormat="1">
      <c r="A126" s="18">
        <v>11401</v>
      </c>
      <c r="B126" s="19" t="s">
        <v>91</v>
      </c>
      <c r="C126" s="20" t="s">
        <v>32</v>
      </c>
      <c r="D126" s="55" t="s">
        <v>94</v>
      </c>
      <c r="E126" s="47" t="s">
        <v>95</v>
      </c>
      <c r="F126" s="608">
        <v>5151</v>
      </c>
      <c r="G126" s="23" t="s">
        <v>22</v>
      </c>
      <c r="H126" s="524">
        <f t="shared" si="9"/>
        <v>10000</v>
      </c>
      <c r="I126" s="547">
        <v>10000</v>
      </c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</row>
    <row r="127" spans="1:20">
      <c r="A127" s="34"/>
      <c r="B127" s="19"/>
      <c r="C127" s="20"/>
      <c r="D127" s="21"/>
      <c r="E127" s="35"/>
      <c r="F127" s="607" t="s">
        <v>1608</v>
      </c>
      <c r="G127" s="30" t="s">
        <v>23</v>
      </c>
      <c r="H127" s="523">
        <f>SUM(H117:H126)</f>
        <v>66720</v>
      </c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</row>
    <row r="128" spans="1:20">
      <c r="A128" s="34"/>
      <c r="B128" s="19"/>
      <c r="C128" s="21"/>
      <c r="D128" s="21"/>
      <c r="E128" s="35"/>
      <c r="F128" s="22"/>
      <c r="G128" s="37" t="s">
        <v>29</v>
      </c>
      <c r="H128" s="526">
        <f>+H116+H127</f>
        <v>1589413.0198668281</v>
      </c>
      <c r="I128" s="38">
        <f>SUM(I108:I126)</f>
        <v>57133.51</v>
      </c>
      <c r="J128" s="38">
        <f t="shared" ref="J128:T128" si="10">SUM(J108:J125)</f>
        <v>67433.510000000009</v>
      </c>
      <c r="K128" s="38">
        <f t="shared" si="10"/>
        <v>47433.51</v>
      </c>
      <c r="L128" s="38">
        <f t="shared" si="10"/>
        <v>49033.51</v>
      </c>
      <c r="M128" s="38">
        <f t="shared" si="10"/>
        <v>47433.51</v>
      </c>
      <c r="N128" s="38">
        <f t="shared" si="10"/>
        <v>46833.51</v>
      </c>
      <c r="O128" s="38">
        <f t="shared" si="10"/>
        <v>46233.51</v>
      </c>
      <c r="P128" s="38">
        <f t="shared" si="10"/>
        <v>47833.51</v>
      </c>
      <c r="Q128" s="38">
        <f t="shared" si="10"/>
        <v>46233.51</v>
      </c>
      <c r="R128" s="38">
        <f t="shared" si="10"/>
        <v>46233.51</v>
      </c>
      <c r="S128" s="38">
        <f t="shared" si="10"/>
        <v>46233.51</v>
      </c>
      <c r="T128" s="38">
        <f t="shared" si="10"/>
        <v>107921</v>
      </c>
    </row>
    <row r="129" spans="1:20">
      <c r="A129" s="39"/>
      <c r="B129" s="40"/>
      <c r="C129" s="41"/>
      <c r="D129" s="41"/>
      <c r="E129" s="42"/>
      <c r="F129" s="43"/>
      <c r="G129" s="44"/>
      <c r="H129" s="52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516" customFormat="1">
      <c r="A130" s="39"/>
      <c r="B130" s="40"/>
      <c r="C130" s="41"/>
      <c r="D130" s="41"/>
      <c r="E130" s="42"/>
      <c r="F130" s="43"/>
      <c r="G130" s="44"/>
      <c r="H130" s="52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>
      <c r="A131" s="39"/>
      <c r="B131" s="40"/>
      <c r="C131" s="41"/>
      <c r="D131" s="41"/>
      <c r="E131" s="42"/>
      <c r="F131" s="43"/>
      <c r="G131" s="44"/>
      <c r="H131" s="52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</row>
    <row r="132" spans="1:20" ht="18.75">
      <c r="A132" s="10"/>
      <c r="B132" s="11"/>
      <c r="C132" s="12"/>
      <c r="D132" s="12"/>
      <c r="E132" s="13"/>
      <c r="F132" s="46"/>
      <c r="G132" s="1000" t="s">
        <v>98</v>
      </c>
      <c r="H132" s="531"/>
      <c r="I132" s="16"/>
      <c r="J132" s="17"/>
      <c r="K132" s="16"/>
      <c r="L132" s="17"/>
      <c r="M132" s="16"/>
      <c r="N132" s="16"/>
      <c r="O132" s="17"/>
      <c r="P132" s="15"/>
      <c r="Q132" s="15"/>
      <c r="R132" s="15"/>
      <c r="S132" s="15"/>
      <c r="T132" s="15"/>
    </row>
    <row r="133" spans="1:20">
      <c r="A133" s="18">
        <v>11401</v>
      </c>
      <c r="B133" s="19" t="s">
        <v>99</v>
      </c>
      <c r="C133" s="20" t="s">
        <v>100</v>
      </c>
      <c r="D133" s="55" t="s">
        <v>101</v>
      </c>
      <c r="E133" s="47" t="s">
        <v>102</v>
      </c>
      <c r="F133" s="24">
        <v>1131</v>
      </c>
      <c r="G133" s="23" t="s">
        <v>12</v>
      </c>
      <c r="H133" s="522">
        <f>'Plantilla 2015 '!L118</f>
        <v>2214940.9552814243</v>
      </c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</row>
    <row r="134" spans="1:20">
      <c r="A134" s="18">
        <v>11401</v>
      </c>
      <c r="B134" s="19" t="s">
        <v>99</v>
      </c>
      <c r="C134" s="20" t="s">
        <v>100</v>
      </c>
      <c r="D134" s="55" t="s">
        <v>101</v>
      </c>
      <c r="E134" s="47" t="s">
        <v>103</v>
      </c>
      <c r="F134" s="24">
        <v>1321</v>
      </c>
      <c r="G134" s="23" t="s">
        <v>56</v>
      </c>
      <c r="H134" s="522">
        <f>'Plantilla 2015 '!K118</f>
        <v>36409.988305996012</v>
      </c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</row>
    <row r="135" spans="1:20">
      <c r="A135" s="18">
        <v>11401</v>
      </c>
      <c r="B135" s="19" t="s">
        <v>99</v>
      </c>
      <c r="C135" s="20" t="s">
        <v>100</v>
      </c>
      <c r="D135" s="55" t="s">
        <v>101</v>
      </c>
      <c r="E135" s="47" t="s">
        <v>102</v>
      </c>
      <c r="F135" s="24">
        <v>1323</v>
      </c>
      <c r="G135" s="23" t="s">
        <v>13</v>
      </c>
      <c r="H135" s="522">
        <f>'Plantilla 2015 '!I118</f>
        <v>273074.91229497007</v>
      </c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</row>
    <row r="136" spans="1:20">
      <c r="A136" s="18">
        <v>11401</v>
      </c>
      <c r="B136" s="19" t="s">
        <v>99</v>
      </c>
      <c r="C136" s="20" t="s">
        <v>100</v>
      </c>
      <c r="D136" s="55" t="s">
        <v>101</v>
      </c>
      <c r="E136" s="47" t="s">
        <v>102</v>
      </c>
      <c r="F136" s="24">
        <v>1541</v>
      </c>
      <c r="G136" s="27" t="s">
        <v>15</v>
      </c>
      <c r="H136" s="522">
        <f>'Plantilla 2015 '!J118</f>
        <v>177195.27642251394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</row>
    <row r="137" spans="1:20">
      <c r="A137" s="18">
        <v>11401</v>
      </c>
      <c r="B137" s="19" t="s">
        <v>99</v>
      </c>
      <c r="C137" s="20" t="s">
        <v>100</v>
      </c>
      <c r="D137" s="55" t="s">
        <v>101</v>
      </c>
      <c r="E137" s="47" t="s">
        <v>102</v>
      </c>
      <c r="F137" s="24">
        <v>1551</v>
      </c>
      <c r="G137" s="23" t="s">
        <v>16</v>
      </c>
      <c r="H137" s="522">
        <f t="shared" ref="H137:H153" si="11">SUM(I137:T137)</f>
        <v>6000</v>
      </c>
      <c r="I137" s="102">
        <v>2000</v>
      </c>
      <c r="J137" s="102"/>
      <c r="K137" s="102"/>
      <c r="L137" s="102">
        <v>2000</v>
      </c>
      <c r="M137" s="102"/>
      <c r="N137" s="102"/>
      <c r="O137" s="102"/>
      <c r="P137" s="102">
        <v>2000</v>
      </c>
      <c r="Q137" s="102"/>
      <c r="R137" s="102"/>
      <c r="S137" s="102"/>
      <c r="T137" s="102"/>
    </row>
    <row r="138" spans="1:20">
      <c r="A138" s="18">
        <v>11401</v>
      </c>
      <c r="B138" s="19" t="s">
        <v>99</v>
      </c>
      <c r="C138" s="20" t="s">
        <v>100</v>
      </c>
      <c r="D138" s="55" t="s">
        <v>101</v>
      </c>
      <c r="E138" s="47" t="s">
        <v>102</v>
      </c>
      <c r="F138" s="24">
        <v>2111</v>
      </c>
      <c r="G138" s="23" t="s">
        <v>17</v>
      </c>
      <c r="H138" s="522">
        <f t="shared" si="11"/>
        <v>42000</v>
      </c>
      <c r="I138" s="102">
        <v>3500</v>
      </c>
      <c r="J138" s="102">
        <v>3500</v>
      </c>
      <c r="K138" s="102">
        <v>3500</v>
      </c>
      <c r="L138" s="102">
        <v>3500</v>
      </c>
      <c r="M138" s="102">
        <v>3500</v>
      </c>
      <c r="N138" s="102">
        <v>3500</v>
      </c>
      <c r="O138" s="102">
        <v>3500</v>
      </c>
      <c r="P138" s="102">
        <v>3500</v>
      </c>
      <c r="Q138" s="102">
        <v>3500</v>
      </c>
      <c r="R138" s="102">
        <v>3500</v>
      </c>
      <c r="S138" s="102">
        <v>3500</v>
      </c>
      <c r="T138" s="102">
        <v>3500</v>
      </c>
    </row>
    <row r="139" spans="1:20">
      <c r="A139" s="18">
        <v>11401</v>
      </c>
      <c r="B139" s="19" t="s">
        <v>99</v>
      </c>
      <c r="C139" s="20" t="s">
        <v>100</v>
      </c>
      <c r="D139" s="55" t="s">
        <v>101</v>
      </c>
      <c r="E139" s="47" t="s">
        <v>102</v>
      </c>
      <c r="F139" s="62">
        <v>2141</v>
      </c>
      <c r="G139" s="28" t="s">
        <v>36</v>
      </c>
      <c r="H139" s="522">
        <f t="shared" si="11"/>
        <v>9000</v>
      </c>
      <c r="I139" s="102">
        <v>500</v>
      </c>
      <c r="J139" s="102">
        <v>1500</v>
      </c>
      <c r="K139" s="102">
        <v>500</v>
      </c>
      <c r="L139" s="102">
        <v>1500</v>
      </c>
      <c r="M139" s="102">
        <v>500</v>
      </c>
      <c r="N139" s="102">
        <v>1000</v>
      </c>
      <c r="O139" s="102">
        <v>500</v>
      </c>
      <c r="P139" s="102">
        <v>500</v>
      </c>
      <c r="Q139" s="102">
        <v>500</v>
      </c>
      <c r="R139" s="102">
        <v>1000</v>
      </c>
      <c r="S139" s="102">
        <v>500</v>
      </c>
      <c r="T139" s="102">
        <v>500</v>
      </c>
    </row>
    <row r="140" spans="1:20">
      <c r="A140" s="18">
        <v>11401</v>
      </c>
      <c r="B140" s="19" t="s">
        <v>99</v>
      </c>
      <c r="C140" s="20" t="s">
        <v>100</v>
      </c>
      <c r="D140" s="55" t="s">
        <v>101</v>
      </c>
      <c r="E140" s="47" t="s">
        <v>102</v>
      </c>
      <c r="F140" s="24">
        <v>2151</v>
      </c>
      <c r="G140" s="28" t="s">
        <v>104</v>
      </c>
      <c r="H140" s="522">
        <f t="shared" si="11"/>
        <v>22000</v>
      </c>
      <c r="I140" s="102">
        <v>10000</v>
      </c>
      <c r="J140" s="102"/>
      <c r="K140" s="102"/>
      <c r="L140" s="102"/>
      <c r="M140" s="102"/>
      <c r="N140" s="102">
        <v>8000</v>
      </c>
      <c r="O140" s="102"/>
      <c r="P140" s="102"/>
      <c r="Q140" s="102"/>
      <c r="R140" s="102">
        <v>4000</v>
      </c>
      <c r="S140" s="102"/>
      <c r="T140" s="102"/>
    </row>
    <row r="141" spans="1:20">
      <c r="A141" s="18">
        <v>11401</v>
      </c>
      <c r="B141" s="19" t="s">
        <v>99</v>
      </c>
      <c r="C141" s="20" t="s">
        <v>100</v>
      </c>
      <c r="D141" s="55" t="s">
        <v>101</v>
      </c>
      <c r="E141" s="47" t="s">
        <v>102</v>
      </c>
      <c r="F141" s="24">
        <v>2212</v>
      </c>
      <c r="G141" s="23" t="s">
        <v>18</v>
      </c>
      <c r="H141" s="522">
        <f t="shared" si="11"/>
        <v>4200</v>
      </c>
      <c r="I141" s="102">
        <v>350</v>
      </c>
      <c r="J141" s="102">
        <v>350</v>
      </c>
      <c r="K141" s="102">
        <v>350</v>
      </c>
      <c r="L141" s="102">
        <v>350</v>
      </c>
      <c r="M141" s="102">
        <v>350</v>
      </c>
      <c r="N141" s="102">
        <v>350</v>
      </c>
      <c r="O141" s="102">
        <v>350</v>
      </c>
      <c r="P141" s="102">
        <v>350</v>
      </c>
      <c r="Q141" s="102">
        <v>350</v>
      </c>
      <c r="R141" s="102">
        <v>350</v>
      </c>
      <c r="S141" s="102">
        <v>350</v>
      </c>
      <c r="T141" s="102">
        <v>350</v>
      </c>
    </row>
    <row r="142" spans="1:20">
      <c r="A142" s="18">
        <v>11401</v>
      </c>
      <c r="B142" s="19" t="s">
        <v>99</v>
      </c>
      <c r="C142" s="20" t="s">
        <v>100</v>
      </c>
      <c r="D142" s="55" t="s">
        <v>101</v>
      </c>
      <c r="E142" s="47" t="s">
        <v>102</v>
      </c>
      <c r="F142" s="24">
        <v>2921</v>
      </c>
      <c r="G142" s="33" t="s">
        <v>105</v>
      </c>
      <c r="H142" s="522">
        <f t="shared" si="11"/>
        <v>2000</v>
      </c>
      <c r="I142" s="102">
        <v>500</v>
      </c>
      <c r="J142" s="102"/>
      <c r="K142" s="102"/>
      <c r="L142" s="102"/>
      <c r="M142" s="102">
        <v>500</v>
      </c>
      <c r="N142" s="102"/>
      <c r="O142" s="102"/>
      <c r="P142" s="102"/>
      <c r="Q142" s="102">
        <v>500</v>
      </c>
      <c r="R142" s="102"/>
      <c r="S142" s="102"/>
      <c r="T142" s="102">
        <v>500</v>
      </c>
    </row>
    <row r="143" spans="1:20">
      <c r="A143" s="18">
        <v>11401</v>
      </c>
      <c r="B143" s="19" t="s">
        <v>99</v>
      </c>
      <c r="C143" s="20" t="s">
        <v>100</v>
      </c>
      <c r="D143" s="55" t="s">
        <v>101</v>
      </c>
      <c r="E143" s="47" t="s">
        <v>102</v>
      </c>
      <c r="F143" s="24">
        <v>2931</v>
      </c>
      <c r="G143" s="33" t="s">
        <v>106</v>
      </c>
      <c r="H143" s="522">
        <f t="shared" si="11"/>
        <v>400</v>
      </c>
      <c r="I143" s="102">
        <v>100</v>
      </c>
      <c r="J143" s="102"/>
      <c r="K143" s="102">
        <v>100</v>
      </c>
      <c r="L143" s="102"/>
      <c r="M143" s="102"/>
      <c r="N143" s="102">
        <v>100</v>
      </c>
      <c r="O143" s="102"/>
      <c r="P143" s="102"/>
      <c r="Q143" s="102"/>
      <c r="R143" s="102">
        <v>100</v>
      </c>
      <c r="S143" s="102"/>
      <c r="T143" s="102"/>
    </row>
    <row r="144" spans="1:20">
      <c r="A144" s="18">
        <v>11401</v>
      </c>
      <c r="B144" s="19" t="s">
        <v>99</v>
      </c>
      <c r="C144" s="20" t="s">
        <v>100</v>
      </c>
      <c r="D144" s="55" t="s">
        <v>101</v>
      </c>
      <c r="E144" s="47" t="s">
        <v>102</v>
      </c>
      <c r="F144" s="24">
        <v>3271</v>
      </c>
      <c r="G144" s="33" t="s">
        <v>107</v>
      </c>
      <c r="H144" s="522">
        <f t="shared" si="11"/>
        <v>8000</v>
      </c>
      <c r="I144" s="102">
        <v>4000</v>
      </c>
      <c r="J144" s="102"/>
      <c r="K144" s="102">
        <v>4000</v>
      </c>
      <c r="L144" s="102"/>
      <c r="M144" s="102"/>
      <c r="N144" s="102"/>
      <c r="O144" s="102"/>
      <c r="P144" s="102"/>
      <c r="Q144" s="102"/>
      <c r="R144" s="102"/>
      <c r="S144" s="102"/>
      <c r="T144" s="102"/>
    </row>
    <row r="145" spans="1:20">
      <c r="A145" s="18">
        <v>11401</v>
      </c>
      <c r="B145" s="19" t="s">
        <v>99</v>
      </c>
      <c r="C145" s="20" t="s">
        <v>100</v>
      </c>
      <c r="D145" s="55" t="s">
        <v>101</v>
      </c>
      <c r="E145" s="47" t="s">
        <v>102</v>
      </c>
      <c r="F145" s="24">
        <v>3312</v>
      </c>
      <c r="G145" s="33" t="s">
        <v>108</v>
      </c>
      <c r="H145" s="522">
        <f t="shared" si="11"/>
        <v>96000</v>
      </c>
      <c r="I145" s="102">
        <v>8000</v>
      </c>
      <c r="J145" s="102">
        <v>8000</v>
      </c>
      <c r="K145" s="102">
        <v>8000</v>
      </c>
      <c r="L145" s="102">
        <v>8000</v>
      </c>
      <c r="M145" s="102">
        <v>8000</v>
      </c>
      <c r="N145" s="102">
        <v>8000</v>
      </c>
      <c r="O145" s="102">
        <v>8000</v>
      </c>
      <c r="P145" s="102">
        <v>8000</v>
      </c>
      <c r="Q145" s="102">
        <v>8000</v>
      </c>
      <c r="R145" s="102">
        <v>8000</v>
      </c>
      <c r="S145" s="102">
        <v>8000</v>
      </c>
      <c r="T145" s="102">
        <v>8000</v>
      </c>
    </row>
    <row r="146" spans="1:20">
      <c r="A146" s="18">
        <v>11401</v>
      </c>
      <c r="B146" s="19" t="s">
        <v>99</v>
      </c>
      <c r="C146" s="20" t="s">
        <v>100</v>
      </c>
      <c r="D146" s="55" t="s">
        <v>101</v>
      </c>
      <c r="E146" s="47" t="s">
        <v>102</v>
      </c>
      <c r="F146" s="24">
        <v>3341</v>
      </c>
      <c r="G146" s="33" t="s">
        <v>69</v>
      </c>
      <c r="H146" s="522">
        <f t="shared" si="11"/>
        <v>12000</v>
      </c>
      <c r="I146" s="102"/>
      <c r="J146" s="102"/>
      <c r="K146" s="102">
        <v>3000</v>
      </c>
      <c r="L146" s="102"/>
      <c r="M146" s="102"/>
      <c r="N146" s="102">
        <v>3000</v>
      </c>
      <c r="O146" s="102"/>
      <c r="P146" s="102"/>
      <c r="Q146" s="102">
        <v>3000</v>
      </c>
      <c r="R146" s="102"/>
      <c r="S146" s="102"/>
      <c r="T146" s="102">
        <v>3000</v>
      </c>
    </row>
    <row r="147" spans="1:20">
      <c r="A147" s="18">
        <v>11401</v>
      </c>
      <c r="B147" s="19" t="s">
        <v>99</v>
      </c>
      <c r="C147" s="20" t="s">
        <v>100</v>
      </c>
      <c r="D147" s="55" t="s">
        <v>101</v>
      </c>
      <c r="E147" s="47" t="s">
        <v>102</v>
      </c>
      <c r="F147" s="24">
        <v>3411</v>
      </c>
      <c r="G147" s="33" t="s">
        <v>109</v>
      </c>
      <c r="H147" s="522">
        <f t="shared" si="11"/>
        <v>12000</v>
      </c>
      <c r="I147" s="102">
        <v>1000</v>
      </c>
      <c r="J147" s="102"/>
      <c r="K147" s="102">
        <v>3000</v>
      </c>
      <c r="L147" s="102">
        <v>1000</v>
      </c>
      <c r="M147" s="102">
        <v>1000</v>
      </c>
      <c r="N147" s="102">
        <v>1000</v>
      </c>
      <c r="O147" s="102">
        <v>1000</v>
      </c>
      <c r="P147" s="102">
        <v>1000</v>
      </c>
      <c r="Q147" s="102">
        <v>1000</v>
      </c>
      <c r="R147" s="102">
        <v>1000</v>
      </c>
      <c r="S147" s="102">
        <v>1000</v>
      </c>
      <c r="T147" s="102"/>
    </row>
    <row r="148" spans="1:20">
      <c r="A148" s="18">
        <v>11401</v>
      </c>
      <c r="B148" s="19" t="s">
        <v>99</v>
      </c>
      <c r="C148" s="20" t="s">
        <v>100</v>
      </c>
      <c r="D148" s="55" t="s">
        <v>101</v>
      </c>
      <c r="E148" s="47" t="s">
        <v>102</v>
      </c>
      <c r="F148" s="24">
        <v>3521</v>
      </c>
      <c r="G148" s="23" t="s">
        <v>87</v>
      </c>
      <c r="H148" s="522">
        <f t="shared" si="11"/>
        <v>8000</v>
      </c>
      <c r="I148" s="102"/>
      <c r="J148" s="102"/>
      <c r="K148" s="102">
        <v>4000</v>
      </c>
      <c r="L148" s="102"/>
      <c r="M148" s="102"/>
      <c r="N148" s="102"/>
      <c r="O148" s="102"/>
      <c r="P148" s="102">
        <v>4000</v>
      </c>
      <c r="Q148" s="102"/>
      <c r="R148" s="102"/>
      <c r="S148" s="102"/>
      <c r="T148" s="102"/>
    </row>
    <row r="149" spans="1:20">
      <c r="A149" s="18">
        <v>11401</v>
      </c>
      <c r="B149" s="19" t="s">
        <v>99</v>
      </c>
      <c r="C149" s="20" t="s">
        <v>100</v>
      </c>
      <c r="D149" s="55" t="s">
        <v>101</v>
      </c>
      <c r="E149" s="47" t="s">
        <v>102</v>
      </c>
      <c r="F149" s="24">
        <v>3751</v>
      </c>
      <c r="G149" s="28" t="s">
        <v>40</v>
      </c>
      <c r="H149" s="522">
        <f t="shared" si="11"/>
        <v>14400</v>
      </c>
      <c r="I149" s="102">
        <v>1200</v>
      </c>
      <c r="J149" s="102">
        <v>1200</v>
      </c>
      <c r="K149" s="102">
        <v>1200</v>
      </c>
      <c r="L149" s="102">
        <v>1200</v>
      </c>
      <c r="M149" s="102">
        <v>1200</v>
      </c>
      <c r="N149" s="102">
        <v>1200</v>
      </c>
      <c r="O149" s="102">
        <v>1200</v>
      </c>
      <c r="P149" s="102">
        <v>1200</v>
      </c>
      <c r="Q149" s="102">
        <v>1200</v>
      </c>
      <c r="R149" s="102">
        <v>1200</v>
      </c>
      <c r="S149" s="102">
        <v>1200</v>
      </c>
      <c r="T149" s="102">
        <v>1200</v>
      </c>
    </row>
    <row r="150" spans="1:20">
      <c r="A150" s="18">
        <v>11401</v>
      </c>
      <c r="B150" s="19" t="s">
        <v>99</v>
      </c>
      <c r="C150" s="20" t="s">
        <v>100</v>
      </c>
      <c r="D150" s="55" t="s">
        <v>101</v>
      </c>
      <c r="E150" s="47" t="s">
        <v>102</v>
      </c>
      <c r="F150" s="24">
        <v>3791</v>
      </c>
      <c r="G150" s="28" t="s">
        <v>41</v>
      </c>
      <c r="H150" s="522">
        <f t="shared" si="11"/>
        <v>600</v>
      </c>
      <c r="I150" s="102">
        <v>50</v>
      </c>
      <c r="J150" s="102">
        <v>50</v>
      </c>
      <c r="K150" s="102">
        <v>50</v>
      </c>
      <c r="L150" s="102">
        <v>50</v>
      </c>
      <c r="M150" s="102">
        <v>50</v>
      </c>
      <c r="N150" s="102">
        <v>50</v>
      </c>
      <c r="O150" s="102">
        <v>50</v>
      </c>
      <c r="P150" s="102">
        <v>50</v>
      </c>
      <c r="Q150" s="102">
        <v>50</v>
      </c>
      <c r="R150" s="102">
        <v>50</v>
      </c>
      <c r="S150" s="102">
        <v>50</v>
      </c>
      <c r="T150" s="102">
        <v>50</v>
      </c>
    </row>
    <row r="151" spans="1:20">
      <c r="A151" s="18">
        <v>11401</v>
      </c>
      <c r="B151" s="19" t="s">
        <v>99</v>
      </c>
      <c r="C151" s="20" t="s">
        <v>100</v>
      </c>
      <c r="D151" s="55" t="s">
        <v>101</v>
      </c>
      <c r="E151" s="47" t="s">
        <v>102</v>
      </c>
      <c r="F151" s="24">
        <v>3951</v>
      </c>
      <c r="G151" s="28" t="s">
        <v>111</v>
      </c>
      <c r="H151" s="522">
        <f t="shared" si="11"/>
        <v>5000</v>
      </c>
      <c r="I151" s="102"/>
      <c r="J151" s="102"/>
      <c r="K151" s="102"/>
      <c r="L151" s="102"/>
      <c r="M151" s="102"/>
      <c r="N151" s="102">
        <v>5000</v>
      </c>
      <c r="O151" s="102"/>
      <c r="P151" s="102"/>
      <c r="Q151" s="102"/>
      <c r="R151" s="102"/>
      <c r="S151" s="102"/>
      <c r="T151" s="102"/>
    </row>
    <row r="152" spans="1:20">
      <c r="A152" s="18">
        <v>11401</v>
      </c>
      <c r="B152" s="19" t="s">
        <v>99</v>
      </c>
      <c r="C152" s="20" t="s">
        <v>100</v>
      </c>
      <c r="D152" s="55" t="s">
        <v>101</v>
      </c>
      <c r="E152" s="47" t="s">
        <v>102</v>
      </c>
      <c r="F152" s="24">
        <v>3981</v>
      </c>
      <c r="G152" s="28" t="s">
        <v>112</v>
      </c>
      <c r="H152" s="522">
        <f t="shared" si="11"/>
        <v>49668</v>
      </c>
      <c r="I152" s="102">
        <v>4139</v>
      </c>
      <c r="J152" s="102">
        <v>4139</v>
      </c>
      <c r="K152" s="102">
        <v>4139</v>
      </c>
      <c r="L152" s="102">
        <v>4139</v>
      </c>
      <c r="M152" s="102">
        <v>4139</v>
      </c>
      <c r="N152" s="102">
        <v>4139</v>
      </c>
      <c r="O152" s="102">
        <v>4139</v>
      </c>
      <c r="P152" s="102">
        <v>4139</v>
      </c>
      <c r="Q152" s="102">
        <v>4139</v>
      </c>
      <c r="R152" s="102">
        <v>4139</v>
      </c>
      <c r="S152" s="102">
        <v>4139</v>
      </c>
      <c r="T152" s="102">
        <v>4139</v>
      </c>
    </row>
    <row r="153" spans="1:20">
      <c r="A153" s="18">
        <v>11401</v>
      </c>
      <c r="B153" s="19" t="s">
        <v>99</v>
      </c>
      <c r="C153" s="20" t="s">
        <v>100</v>
      </c>
      <c r="D153" s="55" t="s">
        <v>101</v>
      </c>
      <c r="E153" s="47" t="s">
        <v>102</v>
      </c>
      <c r="F153" s="24">
        <v>5911</v>
      </c>
      <c r="G153" s="28" t="s">
        <v>113</v>
      </c>
      <c r="H153" s="522">
        <f t="shared" si="11"/>
        <v>65000</v>
      </c>
      <c r="I153" s="102"/>
      <c r="J153" s="102">
        <v>65000</v>
      </c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</row>
    <row r="154" spans="1:20">
      <c r="A154" s="34"/>
      <c r="B154" s="19"/>
      <c r="C154" s="20"/>
      <c r="D154" s="21"/>
      <c r="E154" s="35"/>
      <c r="F154" s="36"/>
      <c r="G154" s="30" t="s">
        <v>23</v>
      </c>
      <c r="H154" s="523">
        <f>SUM(H133:H153)</f>
        <v>3057889.1323049045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>
      <c r="A155" s="34"/>
      <c r="B155" s="19"/>
      <c r="C155" s="21"/>
      <c r="D155" s="21"/>
      <c r="E155" s="35"/>
      <c r="F155" s="22"/>
      <c r="G155" s="37" t="s">
        <v>29</v>
      </c>
      <c r="H155" s="526">
        <f>+H154</f>
        <v>3057889.1323049045</v>
      </c>
      <c r="I155" s="48">
        <f>SUM(I133:I153)</f>
        <v>35339</v>
      </c>
      <c r="J155" s="48">
        <f t="shared" ref="J155:T155" si="12">SUM(J133:J153)</f>
        <v>83739</v>
      </c>
      <c r="K155" s="48">
        <f t="shared" si="12"/>
        <v>31839</v>
      </c>
      <c r="L155" s="48">
        <f t="shared" si="12"/>
        <v>21739</v>
      </c>
      <c r="M155" s="48">
        <f t="shared" si="12"/>
        <v>19239</v>
      </c>
      <c r="N155" s="48">
        <f t="shared" si="12"/>
        <v>35339</v>
      </c>
      <c r="O155" s="48">
        <f t="shared" si="12"/>
        <v>18739</v>
      </c>
      <c r="P155" s="48">
        <f t="shared" si="12"/>
        <v>24739</v>
      </c>
      <c r="Q155" s="48">
        <f t="shared" si="12"/>
        <v>22239</v>
      </c>
      <c r="R155" s="48">
        <f t="shared" si="12"/>
        <v>23339</v>
      </c>
      <c r="S155" s="48">
        <f t="shared" si="12"/>
        <v>18739</v>
      </c>
      <c r="T155" s="48">
        <f t="shared" si="12"/>
        <v>21239</v>
      </c>
    </row>
    <row r="156" spans="1:20">
      <c r="A156" s="39"/>
      <c r="B156" s="40"/>
      <c r="C156" s="41"/>
      <c r="D156" s="41"/>
      <c r="E156" s="42"/>
      <c r="F156" s="43"/>
      <c r="G156" s="44"/>
      <c r="H156" s="52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1:20">
      <c r="A157" s="39"/>
      <c r="B157" s="40"/>
      <c r="C157" s="41"/>
      <c r="D157" s="41"/>
      <c r="E157" s="42"/>
      <c r="F157" s="43"/>
      <c r="G157" s="44"/>
      <c r="H157" s="52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1:20">
      <c r="F158" s="64"/>
    </row>
    <row r="159" spans="1:20" ht="18.75">
      <c r="A159" s="65"/>
      <c r="B159" s="66"/>
      <c r="C159" s="67"/>
      <c r="D159" s="67"/>
      <c r="E159" s="68"/>
      <c r="F159" s="68"/>
      <c r="G159" s="1003" t="s">
        <v>1687</v>
      </c>
      <c r="H159" s="535"/>
      <c r="I159" s="16"/>
      <c r="J159" s="17"/>
      <c r="K159" s="16"/>
      <c r="L159" s="17"/>
      <c r="M159" s="16"/>
      <c r="N159" s="16"/>
      <c r="O159" s="17"/>
      <c r="P159" s="17"/>
      <c r="Q159" s="17"/>
      <c r="R159" s="17"/>
      <c r="S159" s="17"/>
      <c r="T159" s="17"/>
    </row>
    <row r="160" spans="1:20">
      <c r="A160" s="18">
        <v>11401</v>
      </c>
      <c r="B160" s="19" t="s">
        <v>99</v>
      </c>
      <c r="C160" s="20" t="s">
        <v>115</v>
      </c>
      <c r="D160" s="55" t="s">
        <v>116</v>
      </c>
      <c r="E160" s="47" t="s">
        <v>117</v>
      </c>
      <c r="F160" s="47">
        <v>1131</v>
      </c>
      <c r="G160" s="23" t="s">
        <v>12</v>
      </c>
      <c r="H160" s="522">
        <f>'Plantilla 2015 '!L141</f>
        <v>1434414.5708874341</v>
      </c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1:20">
      <c r="A161" s="18">
        <v>11401</v>
      </c>
      <c r="B161" s="19" t="s">
        <v>99</v>
      </c>
      <c r="C161" s="20" t="s">
        <v>115</v>
      </c>
      <c r="D161" s="55" t="s">
        <v>116</v>
      </c>
      <c r="E161" s="47" t="s">
        <v>117</v>
      </c>
      <c r="F161" s="47">
        <v>1321</v>
      </c>
      <c r="G161" s="23" t="s">
        <v>56</v>
      </c>
      <c r="H161" s="522">
        <f>'Plantilla 2015 '!K141</f>
        <v>23579.417603629059</v>
      </c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</row>
    <row r="162" spans="1:20">
      <c r="A162" s="18">
        <v>11401</v>
      </c>
      <c r="B162" s="19" t="s">
        <v>99</v>
      </c>
      <c r="C162" s="20" t="s">
        <v>115</v>
      </c>
      <c r="D162" s="55" t="s">
        <v>116</v>
      </c>
      <c r="E162" s="47" t="s">
        <v>117</v>
      </c>
      <c r="F162" s="47">
        <v>1323</v>
      </c>
      <c r="G162" s="23" t="s">
        <v>13</v>
      </c>
      <c r="H162" s="522">
        <f>'Plantilla 2015 '!I141</f>
        <v>176845.63202721794</v>
      </c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</row>
    <row r="163" spans="1:20">
      <c r="A163" s="18">
        <v>11401</v>
      </c>
      <c r="B163" s="19" t="s">
        <v>99</v>
      </c>
      <c r="C163" s="20" t="s">
        <v>115</v>
      </c>
      <c r="D163" s="55" t="s">
        <v>116</v>
      </c>
      <c r="E163" s="47" t="s">
        <v>117</v>
      </c>
      <c r="F163" s="24">
        <v>1541</v>
      </c>
      <c r="G163" s="27" t="s">
        <v>15</v>
      </c>
      <c r="H163" s="522">
        <f>'Plantilla 2015 '!J141</f>
        <v>114753.16567099476</v>
      </c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</row>
    <row r="164" spans="1:20">
      <c r="A164" s="18">
        <v>11401</v>
      </c>
      <c r="B164" s="19" t="s">
        <v>99</v>
      </c>
      <c r="C164" s="20" t="s">
        <v>115</v>
      </c>
      <c r="D164" s="55" t="s">
        <v>116</v>
      </c>
      <c r="E164" s="47" t="s">
        <v>117</v>
      </c>
      <c r="F164" s="47">
        <v>1551</v>
      </c>
      <c r="G164" s="23" t="s">
        <v>16</v>
      </c>
      <c r="H164" s="522">
        <f t="shared" ref="H164:H180" si="13">SUM(I164:T164)</f>
        <v>10000</v>
      </c>
      <c r="I164" s="85"/>
      <c r="J164" s="85"/>
      <c r="K164" s="85"/>
      <c r="L164" s="85">
        <v>10000</v>
      </c>
      <c r="M164" s="85"/>
      <c r="N164" s="85"/>
      <c r="O164" s="85"/>
      <c r="P164" s="85"/>
      <c r="Q164" s="85"/>
      <c r="R164" s="85"/>
      <c r="S164" s="85"/>
      <c r="T164" s="85"/>
    </row>
    <row r="165" spans="1:20">
      <c r="A165" s="18">
        <v>11401</v>
      </c>
      <c r="B165" s="19" t="s">
        <v>99</v>
      </c>
      <c r="C165" s="20" t="s">
        <v>115</v>
      </c>
      <c r="D165" s="55" t="s">
        <v>116</v>
      </c>
      <c r="E165" s="47" t="s">
        <v>117</v>
      </c>
      <c r="F165" s="24">
        <v>2111</v>
      </c>
      <c r="G165" s="23" t="s">
        <v>17</v>
      </c>
      <c r="H165" s="522">
        <f t="shared" si="13"/>
        <v>9500</v>
      </c>
      <c r="I165" s="102">
        <v>2000</v>
      </c>
      <c r="J165" s="102">
        <v>0</v>
      </c>
      <c r="K165" s="102">
        <v>3000</v>
      </c>
      <c r="L165" s="102">
        <v>0</v>
      </c>
      <c r="M165" s="102">
        <v>1500</v>
      </c>
      <c r="N165" s="102">
        <v>0</v>
      </c>
      <c r="O165" s="102">
        <v>1000</v>
      </c>
      <c r="P165" s="102">
        <v>0</v>
      </c>
      <c r="Q165" s="102">
        <v>1000</v>
      </c>
      <c r="R165" s="102">
        <v>0</v>
      </c>
      <c r="S165" s="102">
        <v>1000</v>
      </c>
      <c r="T165" s="102">
        <v>0</v>
      </c>
    </row>
    <row r="166" spans="1:20">
      <c r="A166" s="18">
        <v>11401</v>
      </c>
      <c r="B166" s="19" t="s">
        <v>99</v>
      </c>
      <c r="C166" s="20" t="s">
        <v>115</v>
      </c>
      <c r="D166" s="55" t="s">
        <v>116</v>
      </c>
      <c r="E166" s="47" t="s">
        <v>117</v>
      </c>
      <c r="F166" s="24">
        <v>2141</v>
      </c>
      <c r="G166" s="23" t="s">
        <v>36</v>
      </c>
      <c r="H166" s="522">
        <f t="shared" si="13"/>
        <v>13000</v>
      </c>
      <c r="I166" s="102">
        <v>1000</v>
      </c>
      <c r="J166" s="102">
        <v>3000</v>
      </c>
      <c r="K166" s="102">
        <v>300</v>
      </c>
      <c r="L166" s="102">
        <v>300</v>
      </c>
      <c r="M166" s="102">
        <v>2600</v>
      </c>
      <c r="N166" s="102">
        <v>300</v>
      </c>
      <c r="O166" s="102">
        <v>600</v>
      </c>
      <c r="P166" s="102">
        <v>3000</v>
      </c>
      <c r="Q166" s="102">
        <v>300</v>
      </c>
      <c r="R166" s="102">
        <v>300</v>
      </c>
      <c r="S166" s="102">
        <v>1000</v>
      </c>
      <c r="T166" s="102">
        <v>300</v>
      </c>
    </row>
    <row r="167" spans="1:20">
      <c r="A167" s="18">
        <v>11401</v>
      </c>
      <c r="B167" s="19" t="s">
        <v>99</v>
      </c>
      <c r="C167" s="20" t="s">
        <v>115</v>
      </c>
      <c r="D167" s="55" t="s">
        <v>116</v>
      </c>
      <c r="E167" s="47" t="s">
        <v>117</v>
      </c>
      <c r="F167" s="24">
        <v>2151</v>
      </c>
      <c r="G167" s="28" t="s">
        <v>104</v>
      </c>
      <c r="H167" s="522">
        <f t="shared" si="13"/>
        <v>20000</v>
      </c>
      <c r="I167" s="102">
        <v>15000</v>
      </c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>
        <v>5000</v>
      </c>
    </row>
    <row r="168" spans="1:20">
      <c r="A168" s="18">
        <v>11401</v>
      </c>
      <c r="B168" s="19" t="s">
        <v>99</v>
      </c>
      <c r="C168" s="20" t="s">
        <v>115</v>
      </c>
      <c r="D168" s="55" t="s">
        <v>116</v>
      </c>
      <c r="E168" s="47" t="s">
        <v>117</v>
      </c>
      <c r="F168" s="24">
        <v>2491</v>
      </c>
      <c r="G168" s="23" t="s">
        <v>96</v>
      </c>
      <c r="H168" s="522">
        <f t="shared" si="13"/>
        <v>1500</v>
      </c>
      <c r="I168" s="102"/>
      <c r="J168" s="102">
        <v>1500</v>
      </c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</row>
    <row r="169" spans="1:20">
      <c r="A169" s="18">
        <v>11401</v>
      </c>
      <c r="B169" s="19" t="s">
        <v>99</v>
      </c>
      <c r="C169" s="20" t="s">
        <v>115</v>
      </c>
      <c r="D169" s="55" t="s">
        <v>116</v>
      </c>
      <c r="E169" s="47" t="s">
        <v>117</v>
      </c>
      <c r="F169" s="24">
        <v>2612</v>
      </c>
      <c r="G169" s="23" t="s">
        <v>24</v>
      </c>
      <c r="H169" s="522">
        <f t="shared" si="13"/>
        <v>26500</v>
      </c>
      <c r="I169" s="102"/>
      <c r="J169" s="102">
        <v>1500</v>
      </c>
      <c r="K169" s="102">
        <v>2500</v>
      </c>
      <c r="L169" s="102">
        <v>2500</v>
      </c>
      <c r="M169" s="102">
        <v>2500</v>
      </c>
      <c r="N169" s="102">
        <v>2500</v>
      </c>
      <c r="O169" s="102">
        <v>2500</v>
      </c>
      <c r="P169" s="102">
        <v>2500</v>
      </c>
      <c r="Q169" s="102">
        <v>2500</v>
      </c>
      <c r="R169" s="102">
        <v>2500</v>
      </c>
      <c r="S169" s="102">
        <v>2500</v>
      </c>
      <c r="T169" s="102">
        <v>2500</v>
      </c>
    </row>
    <row r="170" spans="1:20">
      <c r="A170" s="18">
        <v>11401</v>
      </c>
      <c r="B170" s="19" t="s">
        <v>99</v>
      </c>
      <c r="C170" s="20" t="s">
        <v>115</v>
      </c>
      <c r="D170" s="55" t="s">
        <v>116</v>
      </c>
      <c r="E170" s="47" t="s">
        <v>117</v>
      </c>
      <c r="F170" s="24">
        <v>2911</v>
      </c>
      <c r="G170" s="23" t="s">
        <v>118</v>
      </c>
      <c r="H170" s="522">
        <f t="shared" si="13"/>
        <v>1000</v>
      </c>
      <c r="I170" s="102"/>
      <c r="J170" s="102">
        <v>1000</v>
      </c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0">
      <c r="A171" s="18">
        <v>11401</v>
      </c>
      <c r="B171" s="19" t="s">
        <v>99</v>
      </c>
      <c r="C171" s="20" t="s">
        <v>115</v>
      </c>
      <c r="D171" s="55" t="s">
        <v>116</v>
      </c>
      <c r="E171" s="47" t="s">
        <v>117</v>
      </c>
      <c r="F171" s="24">
        <v>2941</v>
      </c>
      <c r="G171" s="23" t="s">
        <v>119</v>
      </c>
      <c r="H171" s="522">
        <f t="shared" si="13"/>
        <v>3700</v>
      </c>
      <c r="I171" s="102"/>
      <c r="J171" s="102">
        <v>500</v>
      </c>
      <c r="K171" s="102"/>
      <c r="L171" s="102">
        <v>300</v>
      </c>
      <c r="M171" s="102"/>
      <c r="N171" s="102">
        <v>300</v>
      </c>
      <c r="O171" s="102"/>
      <c r="P171" s="102">
        <v>300</v>
      </c>
      <c r="Q171" s="102"/>
      <c r="R171" s="102">
        <v>300</v>
      </c>
      <c r="S171" s="102"/>
      <c r="T171" s="102">
        <v>2000</v>
      </c>
    </row>
    <row r="172" spans="1:20">
      <c r="A172" s="18">
        <v>11401</v>
      </c>
      <c r="B172" s="19" t="s">
        <v>99</v>
      </c>
      <c r="C172" s="20" t="s">
        <v>115</v>
      </c>
      <c r="D172" s="55" t="s">
        <v>116</v>
      </c>
      <c r="E172" s="47" t="s">
        <v>117</v>
      </c>
      <c r="F172" s="69">
        <v>3181</v>
      </c>
      <c r="G172" s="23" t="s">
        <v>65</v>
      </c>
      <c r="H172" s="522">
        <f t="shared" si="13"/>
        <v>1200</v>
      </c>
      <c r="I172" s="551">
        <v>100</v>
      </c>
      <c r="J172" s="551">
        <v>100</v>
      </c>
      <c r="K172" s="551">
        <v>100</v>
      </c>
      <c r="L172" s="551">
        <v>100</v>
      </c>
      <c r="M172" s="551">
        <v>100</v>
      </c>
      <c r="N172" s="551">
        <v>100</v>
      </c>
      <c r="O172" s="551">
        <v>100</v>
      </c>
      <c r="P172" s="551">
        <v>100</v>
      </c>
      <c r="Q172" s="551">
        <v>100</v>
      </c>
      <c r="R172" s="551">
        <v>100</v>
      </c>
      <c r="S172" s="551">
        <v>100</v>
      </c>
      <c r="T172" s="551">
        <v>100</v>
      </c>
    </row>
    <row r="173" spans="1:20">
      <c r="A173" s="18">
        <v>11401</v>
      </c>
      <c r="B173" s="19" t="s">
        <v>99</v>
      </c>
      <c r="C173" s="20" t="s">
        <v>115</v>
      </c>
      <c r="D173" s="55" t="s">
        <v>116</v>
      </c>
      <c r="E173" s="47" t="s">
        <v>117</v>
      </c>
      <c r="F173" s="24">
        <v>3332</v>
      </c>
      <c r="G173" s="23" t="s">
        <v>120</v>
      </c>
      <c r="H173" s="522">
        <f t="shared" si="13"/>
        <v>50000</v>
      </c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>
        <v>50000</v>
      </c>
      <c r="T173" s="102"/>
    </row>
    <row r="174" spans="1:20">
      <c r="A174" s="18">
        <v>11401</v>
      </c>
      <c r="B174" s="19" t="s">
        <v>99</v>
      </c>
      <c r="C174" s="20" t="s">
        <v>115</v>
      </c>
      <c r="D174" s="55" t="s">
        <v>116</v>
      </c>
      <c r="E174" s="47" t="s">
        <v>117</v>
      </c>
      <c r="F174" s="24">
        <v>3551</v>
      </c>
      <c r="G174" s="23" t="s">
        <v>121</v>
      </c>
      <c r="H174" s="522">
        <f t="shared" si="13"/>
        <v>11000</v>
      </c>
      <c r="I174" s="102"/>
      <c r="J174" s="102">
        <v>1000</v>
      </c>
      <c r="K174" s="102">
        <v>1000</v>
      </c>
      <c r="L174" s="102">
        <v>1000</v>
      </c>
      <c r="M174" s="102">
        <v>1000</v>
      </c>
      <c r="N174" s="102">
        <v>1000</v>
      </c>
      <c r="O174" s="102">
        <v>1000</v>
      </c>
      <c r="P174" s="102">
        <v>1000</v>
      </c>
      <c r="Q174" s="102">
        <v>1000</v>
      </c>
      <c r="R174" s="102">
        <v>1000</v>
      </c>
      <c r="S174" s="102">
        <v>1000</v>
      </c>
      <c r="T174" s="102">
        <v>1000</v>
      </c>
    </row>
    <row r="175" spans="1:20">
      <c r="A175" s="18">
        <v>11401</v>
      </c>
      <c r="B175" s="19" t="s">
        <v>99</v>
      </c>
      <c r="C175" s="20" t="s">
        <v>115</v>
      </c>
      <c r="D175" s="55" t="s">
        <v>116</v>
      </c>
      <c r="E175" s="47" t="s">
        <v>117</v>
      </c>
      <c r="F175" s="36">
        <v>3611</v>
      </c>
      <c r="G175" s="23" t="s">
        <v>25</v>
      </c>
      <c r="H175" s="522">
        <f t="shared" si="13"/>
        <v>30000</v>
      </c>
      <c r="I175" s="548">
        <v>15000</v>
      </c>
      <c r="J175" s="548">
        <v>15000</v>
      </c>
      <c r="K175" s="548"/>
      <c r="L175" s="548"/>
      <c r="M175" s="548"/>
      <c r="N175" s="548"/>
      <c r="O175" s="548"/>
      <c r="P175" s="548"/>
      <c r="Q175" s="548"/>
      <c r="R175" s="548"/>
      <c r="S175" s="548"/>
      <c r="T175" s="548"/>
    </row>
    <row r="176" spans="1:20">
      <c r="A176" s="18">
        <v>11401</v>
      </c>
      <c r="B176" s="19" t="s">
        <v>99</v>
      </c>
      <c r="C176" s="20" t="s">
        <v>115</v>
      </c>
      <c r="D176" s="55" t="s">
        <v>116</v>
      </c>
      <c r="E176" s="47" t="s">
        <v>117</v>
      </c>
      <c r="F176" s="36">
        <v>3612</v>
      </c>
      <c r="G176" s="23" t="s">
        <v>26</v>
      </c>
      <c r="H176" s="522">
        <f t="shared" si="13"/>
        <v>15000</v>
      </c>
      <c r="I176" s="548">
        <v>15000</v>
      </c>
      <c r="J176" s="548"/>
      <c r="K176" s="548"/>
      <c r="L176" s="548"/>
      <c r="M176" s="548"/>
      <c r="N176" s="548"/>
      <c r="O176" s="548"/>
      <c r="P176" s="548"/>
      <c r="Q176" s="548"/>
      <c r="R176" s="548"/>
      <c r="S176" s="548"/>
      <c r="T176" s="548"/>
    </row>
    <row r="177" spans="1:20">
      <c r="A177" s="18">
        <v>11401</v>
      </c>
      <c r="B177" s="19" t="s">
        <v>99</v>
      </c>
      <c r="C177" s="20" t="s">
        <v>115</v>
      </c>
      <c r="D177" s="55" t="s">
        <v>116</v>
      </c>
      <c r="E177" s="47" t="s">
        <v>117</v>
      </c>
      <c r="F177" s="24">
        <v>3751</v>
      </c>
      <c r="G177" s="23" t="s">
        <v>73</v>
      </c>
      <c r="H177" s="522">
        <f t="shared" si="13"/>
        <v>15000</v>
      </c>
      <c r="I177" s="548">
        <v>0</v>
      </c>
      <c r="J177" s="548"/>
      <c r="K177" s="548">
        <v>10000</v>
      </c>
      <c r="L177" s="548"/>
      <c r="M177" s="548"/>
      <c r="N177" s="548">
        <v>3000</v>
      </c>
      <c r="O177" s="548"/>
      <c r="P177" s="548"/>
      <c r="Q177" s="548">
        <v>1000</v>
      </c>
      <c r="R177" s="548"/>
      <c r="S177" s="548"/>
      <c r="T177" s="548">
        <v>1000</v>
      </c>
    </row>
    <row r="178" spans="1:20">
      <c r="A178" s="18">
        <v>11401</v>
      </c>
      <c r="B178" s="19" t="s">
        <v>99</v>
      </c>
      <c r="C178" s="20" t="s">
        <v>115</v>
      </c>
      <c r="D178" s="55" t="s">
        <v>116</v>
      </c>
      <c r="E178" s="47" t="s">
        <v>117</v>
      </c>
      <c r="F178" s="24">
        <v>3921</v>
      </c>
      <c r="G178" s="23" t="s">
        <v>76</v>
      </c>
      <c r="H178" s="522">
        <f t="shared" si="13"/>
        <v>3000</v>
      </c>
      <c r="I178" s="548"/>
      <c r="J178" s="548"/>
      <c r="K178" s="548">
        <v>3000</v>
      </c>
      <c r="L178" s="548"/>
      <c r="M178" s="548"/>
      <c r="N178" s="548"/>
      <c r="O178" s="548"/>
      <c r="P178" s="548"/>
      <c r="Q178" s="548"/>
      <c r="R178" s="548"/>
      <c r="S178" s="548"/>
      <c r="T178" s="548"/>
    </row>
    <row r="179" spans="1:20">
      <c r="A179" s="18">
        <v>11401</v>
      </c>
      <c r="B179" s="19" t="s">
        <v>99</v>
      </c>
      <c r="C179" s="20" t="s">
        <v>115</v>
      </c>
      <c r="D179" s="55" t="s">
        <v>116</v>
      </c>
      <c r="E179" s="47" t="s">
        <v>117</v>
      </c>
      <c r="F179" s="24">
        <v>3981</v>
      </c>
      <c r="G179" s="28" t="s">
        <v>82</v>
      </c>
      <c r="H179" s="522">
        <f t="shared" si="13"/>
        <v>43932</v>
      </c>
      <c r="I179" s="551">
        <v>3661</v>
      </c>
      <c r="J179" s="551">
        <v>3661</v>
      </c>
      <c r="K179" s="551">
        <v>3661</v>
      </c>
      <c r="L179" s="551">
        <v>3661</v>
      </c>
      <c r="M179" s="551">
        <v>3661</v>
      </c>
      <c r="N179" s="551">
        <v>3661</v>
      </c>
      <c r="O179" s="551">
        <v>3661</v>
      </c>
      <c r="P179" s="551">
        <v>3661</v>
      </c>
      <c r="Q179" s="551">
        <v>3661</v>
      </c>
      <c r="R179" s="551">
        <v>3661</v>
      </c>
      <c r="S179" s="551">
        <v>3661</v>
      </c>
      <c r="T179" s="551">
        <v>3661</v>
      </c>
    </row>
    <row r="180" spans="1:20">
      <c r="A180" s="18">
        <v>11401</v>
      </c>
      <c r="B180" s="19" t="s">
        <v>99</v>
      </c>
      <c r="C180" s="20" t="s">
        <v>115</v>
      </c>
      <c r="D180" s="55" t="s">
        <v>116</v>
      </c>
      <c r="E180" s="47" t="s">
        <v>117</v>
      </c>
      <c r="F180" s="70">
        <v>5152</v>
      </c>
      <c r="G180" s="58" t="s">
        <v>122</v>
      </c>
      <c r="H180" s="522">
        <f t="shared" si="13"/>
        <v>5000</v>
      </c>
      <c r="I180" s="551">
        <v>5000</v>
      </c>
      <c r="J180" s="548"/>
      <c r="K180" s="548"/>
      <c r="L180" s="548"/>
      <c r="M180" s="548"/>
      <c r="N180" s="548"/>
      <c r="O180" s="548"/>
      <c r="P180" s="548"/>
      <c r="Q180" s="548"/>
      <c r="R180" s="548"/>
      <c r="S180" s="548"/>
      <c r="T180" s="548"/>
    </row>
    <row r="181" spans="1:20">
      <c r="A181" s="71"/>
      <c r="B181" s="72"/>
      <c r="C181" s="73"/>
      <c r="D181" s="47"/>
      <c r="E181" s="74"/>
      <c r="F181" s="24"/>
      <c r="G181" s="74" t="s">
        <v>23</v>
      </c>
      <c r="H181" s="533">
        <f>SUM(H160:H180)</f>
        <v>2008924.7861892756</v>
      </c>
      <c r="I181" s="548"/>
      <c r="J181" s="548"/>
      <c r="K181" s="548"/>
      <c r="L181" s="548"/>
      <c r="M181" s="548"/>
      <c r="N181" s="548"/>
      <c r="O181" s="548"/>
      <c r="P181" s="548"/>
      <c r="Q181" s="548"/>
      <c r="R181" s="548"/>
      <c r="S181" s="548"/>
      <c r="T181" s="548"/>
    </row>
    <row r="182" spans="1:20">
      <c r="A182" s="18">
        <v>11401</v>
      </c>
      <c r="B182" s="19" t="s">
        <v>99</v>
      </c>
      <c r="C182" s="20" t="s">
        <v>115</v>
      </c>
      <c r="D182" s="55" t="s">
        <v>116</v>
      </c>
      <c r="E182" s="47" t="s">
        <v>117</v>
      </c>
      <c r="F182" s="75">
        <v>2111</v>
      </c>
      <c r="G182" s="23" t="s">
        <v>17</v>
      </c>
      <c r="H182" s="534">
        <f t="shared" ref="H182:H187" si="14">SUM(I182:T182)</f>
        <v>9000</v>
      </c>
      <c r="I182" s="552">
        <v>1000</v>
      </c>
      <c r="J182" s="552"/>
      <c r="K182" s="552"/>
      <c r="L182" s="552">
        <v>1000</v>
      </c>
      <c r="M182" s="552"/>
      <c r="N182" s="552"/>
      <c r="O182" s="552"/>
      <c r="P182" s="552"/>
      <c r="Q182" s="552"/>
      <c r="R182" s="552"/>
      <c r="S182" s="552"/>
      <c r="T182" s="552">
        <v>7000</v>
      </c>
    </row>
    <row r="183" spans="1:20">
      <c r="A183" s="18">
        <v>11401</v>
      </c>
      <c r="B183" s="19" t="s">
        <v>99</v>
      </c>
      <c r="C183" s="20" t="s">
        <v>115</v>
      </c>
      <c r="D183" s="55" t="s">
        <v>116</v>
      </c>
      <c r="E183" s="47" t="s">
        <v>117</v>
      </c>
      <c r="F183" s="76">
        <v>2141</v>
      </c>
      <c r="G183" s="23" t="s">
        <v>36</v>
      </c>
      <c r="H183" s="534">
        <f t="shared" si="14"/>
        <v>26000</v>
      </c>
      <c r="I183" s="553">
        <v>10000</v>
      </c>
      <c r="J183" s="553">
        <v>5200</v>
      </c>
      <c r="K183" s="553"/>
      <c r="L183" s="553">
        <v>1500</v>
      </c>
      <c r="M183" s="553">
        <v>300</v>
      </c>
      <c r="N183" s="553">
        <v>300</v>
      </c>
      <c r="O183" s="553">
        <v>300</v>
      </c>
      <c r="P183" s="553">
        <v>1500</v>
      </c>
      <c r="Q183" s="553">
        <v>300</v>
      </c>
      <c r="R183" s="553">
        <v>300</v>
      </c>
      <c r="S183" s="553">
        <v>300</v>
      </c>
      <c r="T183" s="553">
        <v>6000</v>
      </c>
    </row>
    <row r="184" spans="1:20">
      <c r="A184" s="18">
        <v>11401</v>
      </c>
      <c r="B184" s="19" t="s">
        <v>99</v>
      </c>
      <c r="C184" s="20" t="s">
        <v>115</v>
      </c>
      <c r="D184" s="55" t="s">
        <v>116</v>
      </c>
      <c r="E184" s="47" t="s">
        <v>117</v>
      </c>
      <c r="F184" s="76">
        <v>2612</v>
      </c>
      <c r="G184" s="23" t="s">
        <v>24</v>
      </c>
      <c r="H184" s="534">
        <f t="shared" si="14"/>
        <v>1050</v>
      </c>
      <c r="I184" s="553"/>
      <c r="J184" s="553"/>
      <c r="K184" s="553"/>
      <c r="L184" s="553"/>
      <c r="M184" s="553">
        <v>150</v>
      </c>
      <c r="N184" s="553">
        <v>150</v>
      </c>
      <c r="O184" s="553">
        <v>150</v>
      </c>
      <c r="P184" s="553">
        <v>150</v>
      </c>
      <c r="Q184" s="553">
        <v>150</v>
      </c>
      <c r="R184" s="553">
        <v>150</v>
      </c>
      <c r="S184" s="553">
        <v>150</v>
      </c>
      <c r="T184" s="553"/>
    </row>
    <row r="185" spans="1:20">
      <c r="A185" s="18">
        <v>11401</v>
      </c>
      <c r="B185" s="19" t="s">
        <v>99</v>
      </c>
      <c r="C185" s="20" t="s">
        <v>115</v>
      </c>
      <c r="D185" s="55" t="s">
        <v>116</v>
      </c>
      <c r="E185" s="47" t="s">
        <v>117</v>
      </c>
      <c r="F185" s="77">
        <v>3551</v>
      </c>
      <c r="G185" s="23" t="s">
        <v>123</v>
      </c>
      <c r="H185" s="534">
        <f t="shared" si="14"/>
        <v>2000</v>
      </c>
      <c r="I185" s="554"/>
      <c r="J185" s="554"/>
      <c r="K185" s="554"/>
      <c r="L185" s="554"/>
      <c r="M185" s="554"/>
      <c r="N185" s="554">
        <v>1000</v>
      </c>
      <c r="O185" s="554"/>
      <c r="P185" s="554"/>
      <c r="Q185" s="554"/>
      <c r="R185" s="554"/>
      <c r="S185" s="554"/>
      <c r="T185" s="554">
        <v>1000</v>
      </c>
    </row>
    <row r="186" spans="1:20">
      <c r="A186" s="18">
        <v>11401</v>
      </c>
      <c r="B186" s="19" t="s">
        <v>99</v>
      </c>
      <c r="C186" s="20" t="s">
        <v>115</v>
      </c>
      <c r="D186" s="55" t="s">
        <v>116</v>
      </c>
      <c r="E186" s="47" t="s">
        <v>117</v>
      </c>
      <c r="F186" s="24">
        <v>3611</v>
      </c>
      <c r="G186" s="23" t="s">
        <v>25</v>
      </c>
      <c r="H186" s="534">
        <f t="shared" si="14"/>
        <v>10000</v>
      </c>
      <c r="I186" s="548"/>
      <c r="J186" s="548"/>
      <c r="K186" s="548"/>
      <c r="L186" s="548"/>
      <c r="M186" s="548"/>
      <c r="N186" s="548"/>
      <c r="O186" s="548"/>
      <c r="P186" s="548"/>
      <c r="Q186" s="548"/>
      <c r="R186" s="548"/>
      <c r="S186" s="548">
        <v>10000</v>
      </c>
      <c r="T186" s="548"/>
    </row>
    <row r="187" spans="1:20">
      <c r="A187" s="18">
        <v>11401</v>
      </c>
      <c r="B187" s="19" t="s">
        <v>99</v>
      </c>
      <c r="C187" s="20" t="s">
        <v>115</v>
      </c>
      <c r="D187" s="55" t="s">
        <v>116</v>
      </c>
      <c r="E187" s="47" t="s">
        <v>117</v>
      </c>
      <c r="F187" s="24">
        <v>3612</v>
      </c>
      <c r="G187" s="23" t="s">
        <v>26</v>
      </c>
      <c r="H187" s="534">
        <f t="shared" si="14"/>
        <v>5000</v>
      </c>
      <c r="I187" s="548"/>
      <c r="J187" s="548"/>
      <c r="K187" s="548"/>
      <c r="L187" s="548"/>
      <c r="M187" s="548"/>
      <c r="N187" s="548"/>
      <c r="O187" s="548"/>
      <c r="P187" s="548"/>
      <c r="Q187" s="548"/>
      <c r="R187" s="548"/>
      <c r="S187" s="548">
        <v>5000</v>
      </c>
      <c r="T187" s="548"/>
    </row>
    <row r="188" spans="1:20">
      <c r="A188" s="71"/>
      <c r="B188" s="72"/>
      <c r="C188" s="73"/>
      <c r="D188" s="47"/>
      <c r="E188" s="74"/>
      <c r="F188" s="24"/>
      <c r="G188" s="74" t="s">
        <v>23</v>
      </c>
      <c r="H188" s="533">
        <f>SUM(H182:H187)</f>
        <v>53050</v>
      </c>
      <c r="I188" s="548"/>
      <c r="J188" s="548"/>
      <c r="K188" s="548"/>
      <c r="L188" s="548"/>
      <c r="M188" s="548"/>
      <c r="N188" s="548"/>
      <c r="O188" s="548"/>
      <c r="P188" s="548"/>
      <c r="Q188" s="548"/>
      <c r="R188" s="548"/>
      <c r="S188" s="548"/>
      <c r="T188" s="548"/>
    </row>
    <row r="189" spans="1:20">
      <c r="A189" s="59"/>
      <c r="B189" s="60"/>
      <c r="C189" s="55"/>
      <c r="D189" s="55"/>
      <c r="E189" s="30"/>
      <c r="F189" s="22"/>
      <c r="G189" s="78" t="s">
        <v>29</v>
      </c>
      <c r="H189" s="526">
        <f>+H181+H188</f>
        <v>2061974.7861892756</v>
      </c>
      <c r="I189" s="38">
        <f>SUM(I160:I187)</f>
        <v>67761</v>
      </c>
      <c r="J189" s="38">
        <f t="shared" ref="J189:T189" si="15">SUM(J160:J187)</f>
        <v>32461</v>
      </c>
      <c r="K189" s="38">
        <f t="shared" si="15"/>
        <v>23561</v>
      </c>
      <c r="L189" s="38">
        <f t="shared" si="15"/>
        <v>20361</v>
      </c>
      <c r="M189" s="38">
        <f t="shared" si="15"/>
        <v>11811</v>
      </c>
      <c r="N189" s="38">
        <f t="shared" si="15"/>
        <v>12311</v>
      </c>
      <c r="O189" s="38">
        <f t="shared" si="15"/>
        <v>9311</v>
      </c>
      <c r="P189" s="38">
        <f t="shared" si="15"/>
        <v>12211</v>
      </c>
      <c r="Q189" s="38">
        <f t="shared" si="15"/>
        <v>10011</v>
      </c>
      <c r="R189" s="38">
        <f t="shared" si="15"/>
        <v>8311</v>
      </c>
      <c r="S189" s="38">
        <f t="shared" si="15"/>
        <v>74711</v>
      </c>
      <c r="T189" s="38">
        <f t="shared" si="15"/>
        <v>29561</v>
      </c>
    </row>
    <row r="190" spans="1:20">
      <c r="A190" s="79"/>
      <c r="B190" s="80"/>
      <c r="C190" s="81"/>
      <c r="D190" s="81"/>
      <c r="E190" s="82"/>
      <c r="F190" s="43"/>
      <c r="G190" s="83"/>
      <c r="H190" s="527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1:20" s="516" customFormat="1">
      <c r="A191" s="79"/>
      <c r="B191" s="80"/>
      <c r="C191" s="81"/>
      <c r="D191" s="81"/>
      <c r="E191" s="82"/>
      <c r="F191" s="43"/>
      <c r="G191" s="83"/>
      <c r="H191" s="527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1:20">
      <c r="F192" s="64"/>
    </row>
    <row r="193" spans="1:20" ht="18.75">
      <c r="A193" s="49"/>
      <c r="B193" s="50"/>
      <c r="C193" s="51"/>
      <c r="D193" s="51"/>
      <c r="E193" s="52"/>
      <c r="F193" s="53"/>
      <c r="G193" s="1001" t="s">
        <v>124</v>
      </c>
      <c r="H193" s="531"/>
      <c r="I193" s="16"/>
      <c r="J193" s="17"/>
      <c r="K193" s="16"/>
      <c r="L193" s="17"/>
      <c r="M193" s="16"/>
      <c r="N193" s="16"/>
      <c r="O193" s="17"/>
      <c r="P193" s="15"/>
      <c r="Q193" s="15"/>
      <c r="R193" s="15"/>
      <c r="S193" s="15"/>
      <c r="T193" s="15"/>
    </row>
    <row r="194" spans="1:20">
      <c r="A194" s="18">
        <v>11401</v>
      </c>
      <c r="B194" s="19" t="s">
        <v>125</v>
      </c>
      <c r="C194" s="20" t="s">
        <v>126</v>
      </c>
      <c r="D194" s="55" t="s">
        <v>127</v>
      </c>
      <c r="E194" s="47" t="s">
        <v>128</v>
      </c>
      <c r="F194" s="22">
        <v>1131</v>
      </c>
      <c r="G194" s="23" t="s">
        <v>12</v>
      </c>
      <c r="H194" s="522">
        <f>'Plantilla 2015 '!L160</f>
        <v>679453.51388516591</v>
      </c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</row>
    <row r="195" spans="1:20">
      <c r="A195" s="18">
        <v>11401</v>
      </c>
      <c r="B195" s="19" t="s">
        <v>125</v>
      </c>
      <c r="C195" s="20" t="s">
        <v>126</v>
      </c>
      <c r="D195" s="55" t="s">
        <v>127</v>
      </c>
      <c r="E195" s="47" t="s">
        <v>128</v>
      </c>
      <c r="F195" s="22">
        <v>1321</v>
      </c>
      <c r="G195" s="23" t="s">
        <v>56</v>
      </c>
      <c r="H195" s="522">
        <f>'Plantilla 2015 '!K160</f>
        <v>11169.098858386285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</row>
    <row r="196" spans="1:20">
      <c r="A196" s="18">
        <v>11401</v>
      </c>
      <c r="B196" s="19" t="s">
        <v>125</v>
      </c>
      <c r="C196" s="20" t="s">
        <v>126</v>
      </c>
      <c r="D196" s="55" t="s">
        <v>127</v>
      </c>
      <c r="E196" s="47" t="s">
        <v>128</v>
      </c>
      <c r="F196" s="22">
        <v>1323</v>
      </c>
      <c r="G196" s="23" t="s">
        <v>13</v>
      </c>
      <c r="H196" s="522">
        <f>'Plantilla 2015 '!I160</f>
        <v>83768.241437897144</v>
      </c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</row>
    <row r="197" spans="1:20">
      <c r="A197" s="18">
        <v>11401</v>
      </c>
      <c r="B197" s="19" t="s">
        <v>125</v>
      </c>
      <c r="C197" s="20" t="s">
        <v>126</v>
      </c>
      <c r="D197" s="55" t="s">
        <v>127</v>
      </c>
      <c r="E197" s="47" t="s">
        <v>128</v>
      </c>
      <c r="F197" s="86">
        <v>1541</v>
      </c>
      <c r="G197" s="27" t="s">
        <v>15</v>
      </c>
      <c r="H197" s="522">
        <f>'Plantilla 2015 '!J160</f>
        <v>54356.281110813266</v>
      </c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</row>
    <row r="198" spans="1:20">
      <c r="A198" s="18">
        <v>11401</v>
      </c>
      <c r="B198" s="19" t="s">
        <v>125</v>
      </c>
      <c r="C198" s="20" t="s">
        <v>126</v>
      </c>
      <c r="D198" s="55" t="s">
        <v>127</v>
      </c>
      <c r="E198" s="47" t="s">
        <v>128</v>
      </c>
      <c r="F198" s="24">
        <v>1551</v>
      </c>
      <c r="G198" s="23" t="s">
        <v>16</v>
      </c>
      <c r="H198" s="522">
        <f t="shared" ref="H198:H209" si="16">SUM(I198:T198)</f>
        <v>12000</v>
      </c>
      <c r="I198" s="549"/>
      <c r="J198" s="549">
        <v>2000</v>
      </c>
      <c r="K198" s="549"/>
      <c r="L198" s="549">
        <v>2000</v>
      </c>
      <c r="M198" s="549"/>
      <c r="N198" s="549">
        <v>2000</v>
      </c>
      <c r="O198" s="549"/>
      <c r="P198" s="549">
        <v>2000</v>
      </c>
      <c r="Q198" s="549"/>
      <c r="R198" s="549">
        <v>2000</v>
      </c>
      <c r="S198" s="549"/>
      <c r="T198" s="549">
        <v>2000</v>
      </c>
    </row>
    <row r="199" spans="1:20">
      <c r="A199" s="18">
        <v>11401</v>
      </c>
      <c r="B199" s="19" t="s">
        <v>125</v>
      </c>
      <c r="C199" s="20" t="s">
        <v>126</v>
      </c>
      <c r="D199" s="55" t="s">
        <v>127</v>
      </c>
      <c r="E199" s="47" t="s">
        <v>128</v>
      </c>
      <c r="F199" s="24">
        <v>2111</v>
      </c>
      <c r="G199" s="23" t="s">
        <v>17</v>
      </c>
      <c r="H199" s="522">
        <f t="shared" si="16"/>
        <v>4000</v>
      </c>
      <c r="I199" s="549"/>
      <c r="J199" s="549">
        <v>1500</v>
      </c>
      <c r="K199" s="549"/>
      <c r="L199" s="549"/>
      <c r="M199" s="549"/>
      <c r="N199" s="549">
        <v>500</v>
      </c>
      <c r="O199" s="549"/>
      <c r="P199" s="549"/>
      <c r="Q199" s="549">
        <v>2000</v>
      </c>
      <c r="R199" s="549"/>
      <c r="S199" s="549"/>
      <c r="T199" s="549"/>
    </row>
    <row r="200" spans="1:20">
      <c r="A200" s="18">
        <v>11401</v>
      </c>
      <c r="B200" s="19" t="s">
        <v>125</v>
      </c>
      <c r="C200" s="20" t="s">
        <v>126</v>
      </c>
      <c r="D200" s="55" t="s">
        <v>127</v>
      </c>
      <c r="E200" s="47" t="s">
        <v>128</v>
      </c>
      <c r="F200" s="87">
        <v>2141</v>
      </c>
      <c r="G200" s="28" t="s">
        <v>36</v>
      </c>
      <c r="H200" s="522">
        <f t="shared" si="16"/>
        <v>3000</v>
      </c>
      <c r="I200" s="549">
        <v>1500</v>
      </c>
      <c r="J200" s="549"/>
      <c r="K200" s="549"/>
      <c r="L200" s="549"/>
      <c r="M200" s="549"/>
      <c r="N200" s="549"/>
      <c r="O200" s="549"/>
      <c r="P200" s="549"/>
      <c r="Q200" s="549"/>
      <c r="R200" s="549"/>
      <c r="S200" s="549"/>
      <c r="T200" s="549">
        <v>1500</v>
      </c>
    </row>
    <row r="201" spans="1:20">
      <c r="A201" s="18">
        <v>11401</v>
      </c>
      <c r="B201" s="19" t="s">
        <v>125</v>
      </c>
      <c r="C201" s="20" t="s">
        <v>126</v>
      </c>
      <c r="D201" s="55" t="s">
        <v>127</v>
      </c>
      <c r="E201" s="47" t="s">
        <v>128</v>
      </c>
      <c r="F201" s="24">
        <v>2612</v>
      </c>
      <c r="G201" s="23" t="s">
        <v>24</v>
      </c>
      <c r="H201" s="522">
        <f t="shared" si="16"/>
        <v>3000</v>
      </c>
      <c r="I201" s="549">
        <v>250</v>
      </c>
      <c r="J201" s="549">
        <v>250</v>
      </c>
      <c r="K201" s="549">
        <v>250</v>
      </c>
      <c r="L201" s="549">
        <v>250</v>
      </c>
      <c r="M201" s="549">
        <v>250</v>
      </c>
      <c r="N201" s="549">
        <v>250</v>
      </c>
      <c r="O201" s="549">
        <v>250</v>
      </c>
      <c r="P201" s="549">
        <v>250</v>
      </c>
      <c r="Q201" s="549">
        <v>250</v>
      </c>
      <c r="R201" s="549">
        <v>250</v>
      </c>
      <c r="S201" s="549">
        <v>250</v>
      </c>
      <c r="T201" s="549">
        <v>250</v>
      </c>
    </row>
    <row r="202" spans="1:20">
      <c r="A202" s="18">
        <v>11401</v>
      </c>
      <c r="B202" s="19" t="s">
        <v>125</v>
      </c>
      <c r="C202" s="20" t="s">
        <v>126</v>
      </c>
      <c r="D202" s="55" t="s">
        <v>127</v>
      </c>
      <c r="E202" s="47" t="s">
        <v>128</v>
      </c>
      <c r="F202" s="24">
        <v>2941</v>
      </c>
      <c r="G202" s="23" t="s">
        <v>119</v>
      </c>
      <c r="H202" s="522">
        <f t="shared" si="16"/>
        <v>48000</v>
      </c>
      <c r="I202" s="549">
        <v>4000</v>
      </c>
      <c r="J202" s="549">
        <v>4000</v>
      </c>
      <c r="K202" s="549">
        <v>4000</v>
      </c>
      <c r="L202" s="549">
        <v>4000</v>
      </c>
      <c r="M202" s="549">
        <v>4000</v>
      </c>
      <c r="N202" s="549">
        <v>4000</v>
      </c>
      <c r="O202" s="549">
        <v>4000</v>
      </c>
      <c r="P202" s="549">
        <v>4000</v>
      </c>
      <c r="Q202" s="549">
        <v>4000</v>
      </c>
      <c r="R202" s="549">
        <v>4000</v>
      </c>
      <c r="S202" s="549">
        <v>4000</v>
      </c>
      <c r="T202" s="549">
        <v>4000</v>
      </c>
    </row>
    <row r="203" spans="1:20">
      <c r="A203" s="18">
        <v>11401</v>
      </c>
      <c r="B203" s="19" t="s">
        <v>125</v>
      </c>
      <c r="C203" s="20" t="s">
        <v>126</v>
      </c>
      <c r="D203" s="55" t="s">
        <v>127</v>
      </c>
      <c r="E203" s="47" t="s">
        <v>128</v>
      </c>
      <c r="F203" s="24">
        <v>3161</v>
      </c>
      <c r="G203" s="27" t="s">
        <v>129</v>
      </c>
      <c r="H203" s="522">
        <f t="shared" si="16"/>
        <v>30000</v>
      </c>
      <c r="I203" s="549">
        <v>2500</v>
      </c>
      <c r="J203" s="549">
        <v>2500</v>
      </c>
      <c r="K203" s="549">
        <v>2500</v>
      </c>
      <c r="L203" s="549">
        <v>2500</v>
      </c>
      <c r="M203" s="549">
        <v>2500</v>
      </c>
      <c r="N203" s="549">
        <v>2500</v>
      </c>
      <c r="O203" s="549">
        <v>2500</v>
      </c>
      <c r="P203" s="549">
        <v>2500</v>
      </c>
      <c r="Q203" s="549">
        <v>2500</v>
      </c>
      <c r="R203" s="549">
        <v>2500</v>
      </c>
      <c r="S203" s="549">
        <v>2500</v>
      </c>
      <c r="T203" s="549">
        <v>2500</v>
      </c>
    </row>
    <row r="204" spans="1:20">
      <c r="A204" s="18">
        <v>11401</v>
      </c>
      <c r="B204" s="19" t="s">
        <v>125</v>
      </c>
      <c r="C204" s="20" t="s">
        <v>126</v>
      </c>
      <c r="D204" s="55" t="s">
        <v>127</v>
      </c>
      <c r="E204" s="47" t="s">
        <v>128</v>
      </c>
      <c r="F204" s="24">
        <v>3332</v>
      </c>
      <c r="G204" s="23" t="s">
        <v>120</v>
      </c>
      <c r="H204" s="522">
        <f t="shared" si="16"/>
        <v>19500</v>
      </c>
      <c r="I204" s="549">
        <v>0</v>
      </c>
      <c r="J204" s="549">
        <v>0</v>
      </c>
      <c r="K204" s="549">
        <v>6500</v>
      </c>
      <c r="L204" s="549">
        <v>0</v>
      </c>
      <c r="M204" s="549">
        <v>0</v>
      </c>
      <c r="N204" s="549">
        <v>0</v>
      </c>
      <c r="O204" s="549">
        <v>6500</v>
      </c>
      <c r="P204" s="549">
        <v>0</v>
      </c>
      <c r="Q204" s="549">
        <v>0</v>
      </c>
      <c r="R204" s="549">
        <v>0</v>
      </c>
      <c r="S204" s="549">
        <v>6500</v>
      </c>
      <c r="T204" s="549">
        <v>0</v>
      </c>
    </row>
    <row r="205" spans="1:20">
      <c r="A205" s="18">
        <v>11401</v>
      </c>
      <c r="B205" s="19" t="s">
        <v>125</v>
      </c>
      <c r="C205" s="20" t="s">
        <v>126</v>
      </c>
      <c r="D205" s="55" t="s">
        <v>127</v>
      </c>
      <c r="E205" s="47" t="s">
        <v>128</v>
      </c>
      <c r="F205" s="24">
        <v>3521</v>
      </c>
      <c r="G205" s="23" t="s">
        <v>87</v>
      </c>
      <c r="H205" s="522">
        <f t="shared" si="16"/>
        <v>6000</v>
      </c>
      <c r="I205" s="549">
        <v>3000</v>
      </c>
      <c r="J205" s="549"/>
      <c r="K205" s="549"/>
      <c r="L205" s="549"/>
      <c r="M205" s="549">
        <v>3000</v>
      </c>
      <c r="N205" s="555">
        <v>0</v>
      </c>
      <c r="O205" s="549"/>
      <c r="P205" s="549"/>
      <c r="Q205" s="549"/>
      <c r="R205" s="549"/>
      <c r="S205" s="549"/>
      <c r="T205" s="549"/>
    </row>
    <row r="206" spans="1:20">
      <c r="A206" s="18">
        <v>11401</v>
      </c>
      <c r="B206" s="19" t="s">
        <v>125</v>
      </c>
      <c r="C206" s="20" t="s">
        <v>126</v>
      </c>
      <c r="D206" s="55" t="s">
        <v>127</v>
      </c>
      <c r="E206" s="47" t="s">
        <v>128</v>
      </c>
      <c r="F206" s="24">
        <v>3531</v>
      </c>
      <c r="G206" s="27" t="s">
        <v>130</v>
      </c>
      <c r="H206" s="522">
        <f t="shared" si="16"/>
        <v>24000</v>
      </c>
      <c r="I206" s="549"/>
      <c r="J206" s="549"/>
      <c r="K206" s="549"/>
      <c r="L206" s="549"/>
      <c r="M206" s="549">
        <v>12000</v>
      </c>
      <c r="N206" s="556"/>
      <c r="O206" s="549"/>
      <c r="P206" s="549"/>
      <c r="Q206" s="549">
        <v>12000</v>
      </c>
      <c r="R206" s="549"/>
      <c r="S206" s="549"/>
      <c r="T206" s="549"/>
    </row>
    <row r="207" spans="1:20">
      <c r="A207" s="18">
        <v>11401</v>
      </c>
      <c r="B207" s="19" t="s">
        <v>125</v>
      </c>
      <c r="C207" s="20" t="s">
        <v>126</v>
      </c>
      <c r="D207" s="55" t="s">
        <v>127</v>
      </c>
      <c r="E207" s="47" t="s">
        <v>128</v>
      </c>
      <c r="F207" s="24">
        <v>3751</v>
      </c>
      <c r="G207" s="23" t="s">
        <v>73</v>
      </c>
      <c r="H207" s="522">
        <f t="shared" si="16"/>
        <v>8000</v>
      </c>
      <c r="I207" s="549">
        <v>4000</v>
      </c>
      <c r="J207" s="549"/>
      <c r="K207" s="549"/>
      <c r="L207" s="549"/>
      <c r="M207" s="549"/>
      <c r="N207" s="549"/>
      <c r="O207" s="549"/>
      <c r="P207" s="549"/>
      <c r="Q207" s="549">
        <v>4000</v>
      </c>
      <c r="R207" s="549"/>
      <c r="S207" s="549"/>
      <c r="T207" s="549"/>
    </row>
    <row r="208" spans="1:20">
      <c r="A208" s="18">
        <v>11401</v>
      </c>
      <c r="B208" s="19" t="s">
        <v>125</v>
      </c>
      <c r="C208" s="20" t="s">
        <v>126</v>
      </c>
      <c r="D208" s="55" t="s">
        <v>127</v>
      </c>
      <c r="E208" s="47" t="s">
        <v>128</v>
      </c>
      <c r="F208" s="24">
        <v>3791</v>
      </c>
      <c r="G208" s="23" t="s">
        <v>41</v>
      </c>
      <c r="H208" s="522">
        <f t="shared" si="16"/>
        <v>4000</v>
      </c>
      <c r="I208" s="549">
        <v>2000</v>
      </c>
      <c r="J208" s="549"/>
      <c r="K208" s="549"/>
      <c r="L208" s="549"/>
      <c r="M208" s="549"/>
      <c r="N208" s="549"/>
      <c r="O208" s="549"/>
      <c r="P208" s="549"/>
      <c r="Q208" s="549">
        <v>2000</v>
      </c>
      <c r="R208" s="549"/>
      <c r="S208" s="549"/>
      <c r="T208" s="549"/>
    </row>
    <row r="209" spans="1:20">
      <c r="A209" s="18">
        <v>11401</v>
      </c>
      <c r="B209" s="19" t="s">
        <v>125</v>
      </c>
      <c r="C209" s="20" t="s">
        <v>126</v>
      </c>
      <c r="D209" s="55" t="s">
        <v>127</v>
      </c>
      <c r="E209" s="47" t="s">
        <v>128</v>
      </c>
      <c r="F209" s="24">
        <v>3981</v>
      </c>
      <c r="G209" s="28" t="s">
        <v>82</v>
      </c>
      <c r="H209" s="522">
        <f t="shared" si="16"/>
        <v>15204</v>
      </c>
      <c r="I209" s="549">
        <v>1267</v>
      </c>
      <c r="J209" s="549">
        <v>1267</v>
      </c>
      <c r="K209" s="549">
        <v>1267</v>
      </c>
      <c r="L209" s="549">
        <v>1267</v>
      </c>
      <c r="M209" s="549">
        <v>1267</v>
      </c>
      <c r="N209" s="549">
        <v>1267</v>
      </c>
      <c r="O209" s="549">
        <v>1267</v>
      </c>
      <c r="P209" s="549">
        <v>1267</v>
      </c>
      <c r="Q209" s="549">
        <v>1267</v>
      </c>
      <c r="R209" s="549">
        <v>1267</v>
      </c>
      <c r="S209" s="549">
        <v>1267</v>
      </c>
      <c r="T209" s="549">
        <v>1267</v>
      </c>
    </row>
    <row r="210" spans="1:20">
      <c r="A210" s="59"/>
      <c r="B210" s="60"/>
      <c r="C210" s="54"/>
      <c r="D210" s="55"/>
      <c r="E210" s="30"/>
      <c r="F210" s="88"/>
      <c r="G210" s="74" t="s">
        <v>23</v>
      </c>
      <c r="H210" s="530">
        <f>SUM(H194:H209)</f>
        <v>1005451.1352922627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89"/>
      <c r="S210" s="89"/>
      <c r="T210" s="89"/>
    </row>
    <row r="211" spans="1:20">
      <c r="A211" s="59"/>
      <c r="B211" s="60"/>
      <c r="C211" s="55"/>
      <c r="D211" s="55"/>
      <c r="E211" s="30"/>
      <c r="F211" s="22"/>
      <c r="G211" s="78" t="s">
        <v>29</v>
      </c>
      <c r="H211" s="526">
        <f>+H210</f>
        <v>1005451.1352922627</v>
      </c>
      <c r="I211" s="38">
        <f>SUM(I194:I209)</f>
        <v>18517</v>
      </c>
      <c r="J211" s="38">
        <f t="shared" ref="J211:T211" si="17">SUM(J194:J209)</f>
        <v>11517</v>
      </c>
      <c r="K211" s="38">
        <f t="shared" si="17"/>
        <v>14517</v>
      </c>
      <c r="L211" s="38">
        <f t="shared" si="17"/>
        <v>10017</v>
      </c>
      <c r="M211" s="38">
        <f t="shared" si="17"/>
        <v>23017</v>
      </c>
      <c r="N211" s="38">
        <f t="shared" si="17"/>
        <v>10517</v>
      </c>
      <c r="O211" s="38">
        <f t="shared" si="17"/>
        <v>14517</v>
      </c>
      <c r="P211" s="38">
        <f t="shared" si="17"/>
        <v>10017</v>
      </c>
      <c r="Q211" s="38">
        <f t="shared" si="17"/>
        <v>28017</v>
      </c>
      <c r="R211" s="38">
        <f t="shared" si="17"/>
        <v>10017</v>
      </c>
      <c r="S211" s="38">
        <f t="shared" si="17"/>
        <v>14517</v>
      </c>
      <c r="T211" s="38">
        <f t="shared" si="17"/>
        <v>11517</v>
      </c>
    </row>
    <row r="212" spans="1:20">
      <c r="F212" s="64"/>
    </row>
    <row r="213" spans="1:20" s="516" customFormat="1">
      <c r="F213" s="64"/>
      <c r="H213" s="532"/>
    </row>
    <row r="214" spans="1:20">
      <c r="F214" s="64"/>
    </row>
    <row r="215" spans="1:20" ht="18.75">
      <c r="A215" s="49"/>
      <c r="B215" s="50"/>
      <c r="C215" s="51"/>
      <c r="D215" s="51"/>
      <c r="E215" s="52"/>
      <c r="F215" s="53"/>
      <c r="G215" s="1001" t="s">
        <v>131</v>
      </c>
      <c r="H215" s="531"/>
      <c r="I215" s="16"/>
      <c r="J215" s="17"/>
      <c r="K215" s="16"/>
      <c r="L215" s="17"/>
      <c r="M215" s="16"/>
      <c r="N215" s="16"/>
      <c r="O215" s="17"/>
      <c r="P215" s="15"/>
      <c r="Q215" s="15"/>
      <c r="R215" s="15"/>
      <c r="S215" s="15"/>
      <c r="T215" s="15"/>
    </row>
    <row r="216" spans="1:20">
      <c r="A216" s="18">
        <v>11401</v>
      </c>
      <c r="B216" s="19" t="s">
        <v>132</v>
      </c>
      <c r="C216" s="20" t="s">
        <v>133</v>
      </c>
      <c r="D216" s="55" t="s">
        <v>134</v>
      </c>
      <c r="E216" s="47" t="s">
        <v>135</v>
      </c>
      <c r="F216" s="22">
        <v>1131</v>
      </c>
      <c r="G216" s="23" t="s">
        <v>12</v>
      </c>
      <c r="H216" s="522">
        <f>'Plantilla 2015 '!L178</f>
        <v>936533.8336164573</v>
      </c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spans="1:20">
      <c r="A217" s="18">
        <v>11401</v>
      </c>
      <c r="B217" s="19" t="s">
        <v>132</v>
      </c>
      <c r="C217" s="20" t="s">
        <v>133</v>
      </c>
      <c r="D217" s="55" t="s">
        <v>134</v>
      </c>
      <c r="E217" s="47" t="s">
        <v>135</v>
      </c>
      <c r="F217" s="22">
        <v>1321</v>
      </c>
      <c r="G217" s="23" t="s">
        <v>56</v>
      </c>
      <c r="H217" s="522">
        <f>'Plantilla 2015 '!K178</f>
        <v>15395.076716982858</v>
      </c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</row>
    <row r="218" spans="1:20">
      <c r="A218" s="18">
        <v>11401</v>
      </c>
      <c r="B218" s="19" t="s">
        <v>132</v>
      </c>
      <c r="C218" s="20" t="s">
        <v>133</v>
      </c>
      <c r="D218" s="55" t="s">
        <v>134</v>
      </c>
      <c r="E218" s="47" t="s">
        <v>135</v>
      </c>
      <c r="F218" s="22">
        <v>1323</v>
      </c>
      <c r="G218" s="23" t="s">
        <v>13</v>
      </c>
      <c r="H218" s="522">
        <f>'Plantilla 2015 '!I178</f>
        <v>115463.07537737145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</row>
    <row r="219" spans="1:20">
      <c r="A219" s="18">
        <v>11401</v>
      </c>
      <c r="B219" s="19" t="s">
        <v>132</v>
      </c>
      <c r="C219" s="20" t="s">
        <v>133</v>
      </c>
      <c r="D219" s="55" t="s">
        <v>134</v>
      </c>
      <c r="E219" s="47" t="s">
        <v>135</v>
      </c>
      <c r="F219" s="86">
        <v>1541</v>
      </c>
      <c r="G219" s="27" t="s">
        <v>15</v>
      </c>
      <c r="H219" s="522">
        <f>'Plantilla 2015 '!J178</f>
        <v>74922.70668931659</v>
      </c>
      <c r="I219" s="557"/>
      <c r="J219" s="557"/>
      <c r="K219" s="557"/>
      <c r="L219" s="557"/>
      <c r="M219" s="557"/>
      <c r="N219" s="557"/>
      <c r="O219" s="557"/>
      <c r="P219" s="557"/>
      <c r="Q219" s="557"/>
      <c r="R219" s="557"/>
      <c r="S219" s="557"/>
      <c r="T219" s="557"/>
    </row>
    <row r="220" spans="1:20">
      <c r="A220" s="18">
        <v>11401</v>
      </c>
      <c r="B220" s="19" t="s">
        <v>132</v>
      </c>
      <c r="C220" s="20" t="s">
        <v>133</v>
      </c>
      <c r="D220" s="55" t="s">
        <v>134</v>
      </c>
      <c r="E220" s="47" t="s">
        <v>135</v>
      </c>
      <c r="F220" s="24">
        <v>1551</v>
      </c>
      <c r="G220" s="23" t="s">
        <v>16</v>
      </c>
      <c r="H220" s="522">
        <f t="shared" ref="H220:H235" si="18">SUM(I220:T220)</f>
        <v>5000</v>
      </c>
      <c r="I220" s="85"/>
      <c r="J220" s="85"/>
      <c r="K220" s="85"/>
      <c r="L220" s="85">
        <v>2500</v>
      </c>
      <c r="M220" s="85"/>
      <c r="N220" s="85"/>
      <c r="O220" s="85"/>
      <c r="P220" s="85">
        <v>2500</v>
      </c>
      <c r="Q220" s="85"/>
      <c r="R220" s="85"/>
      <c r="S220" s="85"/>
      <c r="T220" s="85"/>
    </row>
    <row r="221" spans="1:20">
      <c r="A221" s="18">
        <v>11401</v>
      </c>
      <c r="B221" s="19" t="s">
        <v>132</v>
      </c>
      <c r="C221" s="20" t="s">
        <v>133</v>
      </c>
      <c r="D221" s="55" t="s">
        <v>134</v>
      </c>
      <c r="E221" s="47" t="s">
        <v>135</v>
      </c>
      <c r="F221" s="24">
        <v>2111</v>
      </c>
      <c r="G221" s="23" t="s">
        <v>17</v>
      </c>
      <c r="H221" s="522">
        <f t="shared" si="18"/>
        <v>9000</v>
      </c>
      <c r="I221" s="558"/>
      <c r="J221" s="558">
        <v>2800</v>
      </c>
      <c r="K221" s="558"/>
      <c r="L221" s="558">
        <v>4500</v>
      </c>
      <c r="M221" s="558"/>
      <c r="N221" s="558"/>
      <c r="O221" s="558">
        <v>1500</v>
      </c>
      <c r="P221" s="558"/>
      <c r="Q221" s="558"/>
      <c r="R221" s="558">
        <v>200</v>
      </c>
      <c r="S221" s="558"/>
      <c r="T221" s="558"/>
    </row>
    <row r="222" spans="1:20">
      <c r="A222" s="18">
        <v>11401</v>
      </c>
      <c r="B222" s="19" t="s">
        <v>132</v>
      </c>
      <c r="C222" s="20" t="s">
        <v>133</v>
      </c>
      <c r="D222" s="55" t="s">
        <v>134</v>
      </c>
      <c r="E222" s="47" t="s">
        <v>135</v>
      </c>
      <c r="F222" s="88">
        <v>2112</v>
      </c>
      <c r="G222" s="23" t="s">
        <v>88</v>
      </c>
      <c r="H222" s="522">
        <f t="shared" si="18"/>
        <v>4600</v>
      </c>
      <c r="I222" s="559"/>
      <c r="J222" s="559">
        <v>0</v>
      </c>
      <c r="K222" s="559">
        <v>1200</v>
      </c>
      <c r="L222" s="559">
        <v>0</v>
      </c>
      <c r="M222" s="559">
        <v>0</v>
      </c>
      <c r="N222" s="559">
        <v>1000</v>
      </c>
      <c r="O222" s="559">
        <v>0</v>
      </c>
      <c r="P222" s="559">
        <v>0</v>
      </c>
      <c r="Q222" s="559">
        <v>1600</v>
      </c>
      <c r="R222" s="559">
        <v>0</v>
      </c>
      <c r="S222" s="559">
        <v>800</v>
      </c>
      <c r="T222" s="559">
        <v>0</v>
      </c>
    </row>
    <row r="223" spans="1:20">
      <c r="A223" s="18">
        <v>11401</v>
      </c>
      <c r="B223" s="19" t="s">
        <v>132</v>
      </c>
      <c r="C223" s="20" t="s">
        <v>133</v>
      </c>
      <c r="D223" s="55" t="s">
        <v>134</v>
      </c>
      <c r="E223" s="47" t="s">
        <v>135</v>
      </c>
      <c r="F223" s="87">
        <v>2141</v>
      </c>
      <c r="G223" s="28" t="s">
        <v>36</v>
      </c>
      <c r="H223" s="522">
        <f t="shared" si="18"/>
        <v>4000</v>
      </c>
      <c r="I223" s="559"/>
      <c r="J223" s="559"/>
      <c r="K223" s="559">
        <v>1000</v>
      </c>
      <c r="L223" s="559"/>
      <c r="M223" s="559"/>
      <c r="N223" s="559">
        <v>1000</v>
      </c>
      <c r="O223" s="559"/>
      <c r="P223" s="559"/>
      <c r="Q223" s="559">
        <v>1000</v>
      </c>
      <c r="R223" s="559"/>
      <c r="S223" s="559">
        <v>1000</v>
      </c>
      <c r="T223" s="559"/>
    </row>
    <row r="224" spans="1:20">
      <c r="A224" s="18">
        <v>11401</v>
      </c>
      <c r="B224" s="19" t="s">
        <v>132</v>
      </c>
      <c r="C224" s="20" t="s">
        <v>133</v>
      </c>
      <c r="D224" s="55" t="s">
        <v>134</v>
      </c>
      <c r="E224" s="47" t="s">
        <v>135</v>
      </c>
      <c r="F224" s="24">
        <v>2151</v>
      </c>
      <c r="G224" s="26" t="s">
        <v>62</v>
      </c>
      <c r="H224" s="522">
        <f t="shared" si="18"/>
        <v>9000</v>
      </c>
      <c r="I224" s="558"/>
      <c r="J224" s="558">
        <v>5000</v>
      </c>
      <c r="K224" s="558"/>
      <c r="L224" s="558"/>
      <c r="M224" s="558"/>
      <c r="N224" s="558"/>
      <c r="O224" s="558">
        <v>3000</v>
      </c>
      <c r="P224" s="558"/>
      <c r="Q224" s="558">
        <v>1000</v>
      </c>
      <c r="R224" s="558"/>
      <c r="S224" s="558"/>
      <c r="T224" s="558"/>
    </row>
    <row r="225" spans="1:20">
      <c r="A225" s="18">
        <v>11401</v>
      </c>
      <c r="B225" s="19" t="s">
        <v>132</v>
      </c>
      <c r="C225" s="20" t="s">
        <v>133</v>
      </c>
      <c r="D225" s="55" t="s">
        <v>134</v>
      </c>
      <c r="E225" s="47" t="s">
        <v>135</v>
      </c>
      <c r="F225" s="24">
        <v>2212</v>
      </c>
      <c r="G225" s="23" t="s">
        <v>18</v>
      </c>
      <c r="H225" s="522">
        <f t="shared" si="18"/>
        <v>2000</v>
      </c>
      <c r="I225" s="560"/>
      <c r="J225" s="560"/>
      <c r="K225" s="560"/>
      <c r="L225" s="560">
        <v>1000</v>
      </c>
      <c r="M225" s="560"/>
      <c r="N225" s="560"/>
      <c r="O225" s="560"/>
      <c r="P225" s="560"/>
      <c r="Q225" s="560">
        <v>500</v>
      </c>
      <c r="R225" s="560"/>
      <c r="S225" s="560">
        <v>500</v>
      </c>
      <c r="T225" s="560"/>
    </row>
    <row r="226" spans="1:20">
      <c r="A226" s="18">
        <v>11401</v>
      </c>
      <c r="B226" s="19" t="s">
        <v>132</v>
      </c>
      <c r="C226" s="20" t="s">
        <v>133</v>
      </c>
      <c r="D226" s="55" t="s">
        <v>134</v>
      </c>
      <c r="E226" s="47" t="s">
        <v>135</v>
      </c>
      <c r="F226" s="24">
        <v>2491</v>
      </c>
      <c r="G226" s="23" t="s">
        <v>96</v>
      </c>
      <c r="H226" s="522">
        <f t="shared" si="18"/>
        <v>11000</v>
      </c>
      <c r="I226" s="558"/>
      <c r="J226" s="558">
        <v>3000</v>
      </c>
      <c r="K226" s="558"/>
      <c r="L226" s="558"/>
      <c r="M226" s="558">
        <v>4000</v>
      </c>
      <c r="N226" s="558"/>
      <c r="O226" s="558"/>
      <c r="P226" s="558">
        <v>2000</v>
      </c>
      <c r="Q226" s="558">
        <v>2000</v>
      </c>
      <c r="R226" s="558"/>
      <c r="S226" s="558"/>
      <c r="T226" s="558"/>
    </row>
    <row r="227" spans="1:20">
      <c r="A227" s="18">
        <v>11401</v>
      </c>
      <c r="B227" s="19" t="s">
        <v>132</v>
      </c>
      <c r="C227" s="20" t="s">
        <v>133</v>
      </c>
      <c r="D227" s="55" t="s">
        <v>134</v>
      </c>
      <c r="E227" s="47" t="s">
        <v>135</v>
      </c>
      <c r="F227" s="24">
        <v>2612</v>
      </c>
      <c r="G227" s="23" t="s">
        <v>24</v>
      </c>
      <c r="H227" s="522">
        <f t="shared" si="18"/>
        <v>72000</v>
      </c>
      <c r="I227" s="558">
        <v>6000</v>
      </c>
      <c r="J227" s="558">
        <v>6000</v>
      </c>
      <c r="K227" s="558">
        <v>6000</v>
      </c>
      <c r="L227" s="558">
        <v>6000</v>
      </c>
      <c r="M227" s="558">
        <v>6000</v>
      </c>
      <c r="N227" s="558">
        <v>6000</v>
      </c>
      <c r="O227" s="558">
        <v>6000</v>
      </c>
      <c r="P227" s="558">
        <v>6000</v>
      </c>
      <c r="Q227" s="558">
        <v>6000</v>
      </c>
      <c r="R227" s="558">
        <v>6000</v>
      </c>
      <c r="S227" s="558">
        <v>6000</v>
      </c>
      <c r="T227" s="558">
        <v>6000</v>
      </c>
    </row>
    <row r="228" spans="1:20">
      <c r="A228" s="18">
        <v>11401</v>
      </c>
      <c r="B228" s="19" t="s">
        <v>132</v>
      </c>
      <c r="C228" s="20" t="s">
        <v>133</v>
      </c>
      <c r="D228" s="55" t="s">
        <v>134</v>
      </c>
      <c r="E228" s="47" t="s">
        <v>135</v>
      </c>
      <c r="F228" s="24">
        <v>2931</v>
      </c>
      <c r="G228" s="27" t="s">
        <v>106</v>
      </c>
      <c r="H228" s="522">
        <f t="shared" si="18"/>
        <v>600</v>
      </c>
      <c r="I228" s="558"/>
      <c r="J228" s="558">
        <v>300</v>
      </c>
      <c r="K228" s="558"/>
      <c r="L228" s="558">
        <v>0</v>
      </c>
      <c r="M228" s="558">
        <v>300</v>
      </c>
      <c r="N228" s="558"/>
      <c r="O228" s="558"/>
      <c r="P228" s="558">
        <v>0</v>
      </c>
      <c r="Q228" s="558"/>
      <c r="R228" s="558"/>
      <c r="S228" s="558"/>
      <c r="T228" s="558"/>
    </row>
    <row r="229" spans="1:20">
      <c r="A229" s="18">
        <v>11401</v>
      </c>
      <c r="B229" s="19" t="s">
        <v>132</v>
      </c>
      <c r="C229" s="20" t="s">
        <v>133</v>
      </c>
      <c r="D229" s="55" t="s">
        <v>134</v>
      </c>
      <c r="E229" s="47" t="s">
        <v>135</v>
      </c>
      <c r="F229" s="24">
        <v>3551</v>
      </c>
      <c r="G229" s="28" t="s">
        <v>139</v>
      </c>
      <c r="H229" s="522">
        <f t="shared" si="18"/>
        <v>16000</v>
      </c>
      <c r="I229" s="558"/>
      <c r="J229" s="558">
        <v>4000</v>
      </c>
      <c r="K229" s="558"/>
      <c r="L229" s="558"/>
      <c r="M229" s="558">
        <v>4000</v>
      </c>
      <c r="N229" s="558"/>
      <c r="O229" s="558">
        <v>4000</v>
      </c>
      <c r="P229" s="558"/>
      <c r="Q229" s="558"/>
      <c r="R229" s="558">
        <v>4000</v>
      </c>
      <c r="S229" s="558"/>
      <c r="T229" s="558"/>
    </row>
    <row r="230" spans="1:20">
      <c r="A230" s="18">
        <v>11401</v>
      </c>
      <c r="B230" s="19" t="s">
        <v>132</v>
      </c>
      <c r="C230" s="20" t="s">
        <v>133</v>
      </c>
      <c r="D230" s="55" t="s">
        <v>134</v>
      </c>
      <c r="E230" s="47" t="s">
        <v>135</v>
      </c>
      <c r="F230" s="24">
        <v>3612</v>
      </c>
      <c r="G230" s="23" t="s">
        <v>26</v>
      </c>
      <c r="H230" s="522">
        <f t="shared" si="18"/>
        <v>17000</v>
      </c>
      <c r="I230" s="558"/>
      <c r="J230" s="558">
        <v>5000</v>
      </c>
      <c r="K230" s="558"/>
      <c r="L230" s="558"/>
      <c r="M230" s="558">
        <v>5000</v>
      </c>
      <c r="N230" s="558"/>
      <c r="O230" s="558">
        <v>3000</v>
      </c>
      <c r="P230" s="558"/>
      <c r="Q230" s="558">
        <v>4000</v>
      </c>
      <c r="R230" s="558"/>
      <c r="S230" s="558"/>
      <c r="T230" s="558"/>
    </row>
    <row r="231" spans="1:20">
      <c r="A231" s="18">
        <v>11401</v>
      </c>
      <c r="B231" s="19" t="s">
        <v>132</v>
      </c>
      <c r="C231" s="20" t="s">
        <v>133</v>
      </c>
      <c r="D231" s="55" t="s">
        <v>134</v>
      </c>
      <c r="E231" s="47" t="s">
        <v>135</v>
      </c>
      <c r="F231" s="36">
        <v>3751</v>
      </c>
      <c r="G231" s="23" t="s">
        <v>73</v>
      </c>
      <c r="H231" s="522">
        <f t="shared" si="18"/>
        <v>8000</v>
      </c>
      <c r="I231" s="560"/>
      <c r="J231" s="560">
        <v>2000</v>
      </c>
      <c r="K231" s="560"/>
      <c r="L231" s="560"/>
      <c r="M231" s="560">
        <v>2000</v>
      </c>
      <c r="N231" s="560"/>
      <c r="O231" s="560"/>
      <c r="P231" s="560">
        <v>2000</v>
      </c>
      <c r="Q231" s="560"/>
      <c r="R231" s="560"/>
      <c r="S231" s="560">
        <v>2000</v>
      </c>
      <c r="T231" s="560"/>
    </row>
    <row r="232" spans="1:20">
      <c r="A232" s="18">
        <v>11401</v>
      </c>
      <c r="B232" s="19" t="s">
        <v>132</v>
      </c>
      <c r="C232" s="20" t="s">
        <v>133</v>
      </c>
      <c r="D232" s="55" t="s">
        <v>134</v>
      </c>
      <c r="E232" s="47" t="s">
        <v>135</v>
      </c>
      <c r="F232" s="24">
        <v>3791</v>
      </c>
      <c r="G232" s="23" t="s">
        <v>41</v>
      </c>
      <c r="H232" s="522">
        <f t="shared" si="18"/>
        <v>400</v>
      </c>
      <c r="I232" s="558"/>
      <c r="J232" s="558">
        <v>100</v>
      </c>
      <c r="K232" s="558"/>
      <c r="L232" s="558"/>
      <c r="M232" s="558">
        <v>100</v>
      </c>
      <c r="N232" s="558"/>
      <c r="O232" s="558"/>
      <c r="P232" s="558">
        <v>100</v>
      </c>
      <c r="Q232" s="558"/>
      <c r="R232" s="558"/>
      <c r="S232" s="558">
        <v>100</v>
      </c>
      <c r="T232" s="558"/>
    </row>
    <row r="233" spans="1:20">
      <c r="A233" s="18">
        <v>11401</v>
      </c>
      <c r="B233" s="19" t="s">
        <v>132</v>
      </c>
      <c r="C233" s="20" t="s">
        <v>133</v>
      </c>
      <c r="D233" s="55" t="s">
        <v>134</v>
      </c>
      <c r="E233" s="47" t="s">
        <v>135</v>
      </c>
      <c r="F233" s="24">
        <v>3921</v>
      </c>
      <c r="G233" s="28" t="s">
        <v>76</v>
      </c>
      <c r="H233" s="522">
        <f t="shared" si="18"/>
        <v>3000</v>
      </c>
      <c r="I233" s="558"/>
      <c r="J233" s="558">
        <v>3000</v>
      </c>
      <c r="K233" s="558"/>
      <c r="L233" s="558"/>
      <c r="M233" s="558"/>
      <c r="N233" s="558"/>
      <c r="O233" s="558"/>
      <c r="P233" s="558"/>
      <c r="Q233" s="558"/>
      <c r="R233" s="558"/>
      <c r="S233" s="558"/>
      <c r="T233" s="558"/>
    </row>
    <row r="234" spans="1:20">
      <c r="A234" s="18">
        <v>11401</v>
      </c>
      <c r="B234" s="19" t="s">
        <v>132</v>
      </c>
      <c r="C234" s="20" t="s">
        <v>133</v>
      </c>
      <c r="D234" s="55" t="s">
        <v>134</v>
      </c>
      <c r="E234" s="47" t="s">
        <v>135</v>
      </c>
      <c r="F234" s="24">
        <v>3941</v>
      </c>
      <c r="G234" s="28" t="s">
        <v>78</v>
      </c>
      <c r="H234" s="522">
        <f t="shared" si="18"/>
        <v>10000</v>
      </c>
      <c r="I234" s="558"/>
      <c r="J234" s="558">
        <v>10000</v>
      </c>
      <c r="K234" s="558"/>
      <c r="L234" s="558"/>
      <c r="M234" s="558"/>
      <c r="N234" s="558"/>
      <c r="O234" s="558"/>
      <c r="P234" s="558"/>
      <c r="Q234" s="558"/>
      <c r="R234" s="558"/>
      <c r="S234" s="558"/>
      <c r="T234" s="558"/>
    </row>
    <row r="235" spans="1:20">
      <c r="A235" s="18">
        <v>11401</v>
      </c>
      <c r="B235" s="19" t="s">
        <v>132</v>
      </c>
      <c r="C235" s="20" t="s">
        <v>133</v>
      </c>
      <c r="D235" s="55" t="s">
        <v>134</v>
      </c>
      <c r="E235" s="47" t="s">
        <v>135</v>
      </c>
      <c r="F235" s="24">
        <v>3981</v>
      </c>
      <c r="G235" s="28" t="s">
        <v>82</v>
      </c>
      <c r="H235" s="522">
        <f t="shared" si="18"/>
        <v>20820</v>
      </c>
      <c r="I235" s="558">
        <v>1735</v>
      </c>
      <c r="J235" s="558">
        <v>1735</v>
      </c>
      <c r="K235" s="558">
        <v>1735</v>
      </c>
      <c r="L235" s="558">
        <v>1735</v>
      </c>
      <c r="M235" s="558">
        <v>1735</v>
      </c>
      <c r="N235" s="558">
        <v>1735</v>
      </c>
      <c r="O235" s="558">
        <v>1735</v>
      </c>
      <c r="P235" s="558">
        <v>1735</v>
      </c>
      <c r="Q235" s="558">
        <v>1735</v>
      </c>
      <c r="R235" s="558">
        <v>1735</v>
      </c>
      <c r="S235" s="558">
        <v>1735</v>
      </c>
      <c r="T235" s="558">
        <v>1735</v>
      </c>
    </row>
    <row r="236" spans="1:20">
      <c r="A236" s="59"/>
      <c r="B236" s="60"/>
      <c r="C236" s="54"/>
      <c r="D236" s="55"/>
      <c r="E236" s="30"/>
      <c r="F236" s="88"/>
      <c r="G236" s="74" t="s">
        <v>23</v>
      </c>
      <c r="H236" s="530">
        <f>SUM(H216:H235)</f>
        <v>1334734.6924001281</v>
      </c>
      <c r="I236" s="561"/>
      <c r="J236" s="561"/>
      <c r="K236" s="561"/>
      <c r="L236" s="561"/>
      <c r="M236" s="561"/>
      <c r="N236" s="561"/>
      <c r="O236" s="561"/>
      <c r="P236" s="561"/>
      <c r="Q236" s="561"/>
      <c r="R236" s="557"/>
      <c r="S236" s="557"/>
      <c r="T236" s="557"/>
    </row>
    <row r="237" spans="1:20">
      <c r="A237" s="59"/>
      <c r="B237" s="60"/>
      <c r="C237" s="55"/>
      <c r="D237" s="55"/>
      <c r="E237" s="30"/>
      <c r="F237" s="22"/>
      <c r="G237" s="78" t="s">
        <v>29</v>
      </c>
      <c r="H237" s="526">
        <f>+H236</f>
        <v>1334734.6924001281</v>
      </c>
      <c r="I237" s="38">
        <f>SUM(I216:I235)</f>
        <v>7735</v>
      </c>
      <c r="J237" s="38">
        <f t="shared" ref="J237:T237" si="19">SUM(J216:J235)</f>
        <v>42935</v>
      </c>
      <c r="K237" s="38">
        <f t="shared" si="19"/>
        <v>9935</v>
      </c>
      <c r="L237" s="38">
        <f t="shared" si="19"/>
        <v>15735</v>
      </c>
      <c r="M237" s="38">
        <f t="shared" si="19"/>
        <v>23135</v>
      </c>
      <c r="N237" s="38">
        <f t="shared" si="19"/>
        <v>9735</v>
      </c>
      <c r="O237" s="38">
        <f t="shared" si="19"/>
        <v>19235</v>
      </c>
      <c r="P237" s="38">
        <f t="shared" si="19"/>
        <v>14335</v>
      </c>
      <c r="Q237" s="38">
        <f t="shared" si="19"/>
        <v>17835</v>
      </c>
      <c r="R237" s="38">
        <f t="shared" si="19"/>
        <v>11935</v>
      </c>
      <c r="S237" s="38">
        <f t="shared" si="19"/>
        <v>12135</v>
      </c>
      <c r="T237" s="38">
        <f t="shared" si="19"/>
        <v>7735</v>
      </c>
    </row>
    <row r="238" spans="1:20">
      <c r="F238" s="64"/>
    </row>
    <row r="239" spans="1:20" s="516" customFormat="1">
      <c r="F239" s="64"/>
      <c r="H239" s="532"/>
    </row>
    <row r="240" spans="1:20">
      <c r="F240" s="64"/>
    </row>
    <row r="241" spans="1:20" ht="18.75">
      <c r="A241" s="49"/>
      <c r="B241" s="50"/>
      <c r="C241" s="51"/>
      <c r="D241" s="51"/>
      <c r="E241" s="52"/>
      <c r="F241" s="53"/>
      <c r="G241" s="1001" t="s">
        <v>458</v>
      </c>
      <c r="H241" s="522"/>
      <c r="I241" s="16"/>
      <c r="J241" s="17"/>
      <c r="K241" s="16"/>
      <c r="L241" s="17"/>
      <c r="M241" s="16"/>
      <c r="N241" s="16"/>
      <c r="O241" s="17"/>
      <c r="P241" s="15"/>
      <c r="Q241" s="15"/>
      <c r="R241" s="15"/>
      <c r="S241" s="15"/>
      <c r="T241" s="15"/>
    </row>
    <row r="242" spans="1:20">
      <c r="A242" s="18">
        <v>11401</v>
      </c>
      <c r="B242" s="19" t="s">
        <v>141</v>
      </c>
      <c r="C242" s="20" t="s">
        <v>142</v>
      </c>
      <c r="D242" s="55" t="s">
        <v>143</v>
      </c>
      <c r="E242" s="47" t="s">
        <v>144</v>
      </c>
      <c r="F242" s="22">
        <v>1131</v>
      </c>
      <c r="G242" s="23" t="s">
        <v>12</v>
      </c>
      <c r="H242" s="522">
        <f>'Plantilla 2015 '!L200</f>
        <v>1332992.9809228322</v>
      </c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</row>
    <row r="243" spans="1:20">
      <c r="A243" s="18">
        <v>11401</v>
      </c>
      <c r="B243" s="19" t="s">
        <v>141</v>
      </c>
      <c r="C243" s="20" t="s">
        <v>142</v>
      </c>
      <c r="D243" s="55" t="s">
        <v>143</v>
      </c>
      <c r="E243" s="47" t="s">
        <v>144</v>
      </c>
      <c r="F243" s="22">
        <v>1321</v>
      </c>
      <c r="G243" s="23" t="s">
        <v>56</v>
      </c>
      <c r="H243" s="522">
        <f>'Plantilla 2015 '!K200</f>
        <v>21912.213385032854</v>
      </c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</row>
    <row r="244" spans="1:20">
      <c r="A244" s="18">
        <v>11401</v>
      </c>
      <c r="B244" s="19" t="s">
        <v>141</v>
      </c>
      <c r="C244" s="20" t="s">
        <v>142</v>
      </c>
      <c r="D244" s="55" t="s">
        <v>143</v>
      </c>
      <c r="E244" s="47" t="s">
        <v>144</v>
      </c>
      <c r="F244" s="22">
        <v>1323</v>
      </c>
      <c r="G244" s="23" t="s">
        <v>13</v>
      </c>
      <c r="H244" s="522">
        <f>'Plantilla 2015 '!I200</f>
        <v>164341.60038774638</v>
      </c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</row>
    <row r="245" spans="1:20">
      <c r="A245" s="18">
        <v>11401</v>
      </c>
      <c r="B245" s="19" t="s">
        <v>141</v>
      </c>
      <c r="C245" s="20" t="s">
        <v>142</v>
      </c>
      <c r="D245" s="55" t="s">
        <v>143</v>
      </c>
      <c r="E245" s="47" t="s">
        <v>144</v>
      </c>
      <c r="F245" s="86">
        <v>1541</v>
      </c>
      <c r="G245" s="27" t="s">
        <v>15</v>
      </c>
      <c r="H245" s="522">
        <f>'Plantilla 2015 '!J200</f>
        <v>106639.43847382655</v>
      </c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</row>
    <row r="246" spans="1:20">
      <c r="A246" s="18">
        <v>11401</v>
      </c>
      <c r="B246" s="19" t="s">
        <v>141</v>
      </c>
      <c r="C246" s="20" t="s">
        <v>142</v>
      </c>
      <c r="D246" s="55" t="s">
        <v>143</v>
      </c>
      <c r="E246" s="47" t="s">
        <v>144</v>
      </c>
      <c r="F246" s="24">
        <v>1551</v>
      </c>
      <c r="G246" s="23" t="s">
        <v>16</v>
      </c>
      <c r="H246" s="522">
        <f t="shared" ref="H246:H261" si="20">SUM(I246:T246)</f>
        <v>10000</v>
      </c>
      <c r="I246" s="557">
        <v>5000</v>
      </c>
      <c r="J246" s="557"/>
      <c r="K246" s="557"/>
      <c r="L246" s="557">
        <v>0</v>
      </c>
      <c r="M246" s="557"/>
      <c r="N246" s="557"/>
      <c r="O246" s="557">
        <v>5000</v>
      </c>
      <c r="P246" s="557"/>
      <c r="Q246" s="557"/>
      <c r="R246" s="557">
        <v>0</v>
      </c>
      <c r="S246" s="557"/>
      <c r="T246" s="557"/>
    </row>
    <row r="247" spans="1:20">
      <c r="A247" s="18">
        <v>11401</v>
      </c>
      <c r="B247" s="19" t="s">
        <v>141</v>
      </c>
      <c r="C247" s="20" t="s">
        <v>142</v>
      </c>
      <c r="D247" s="55" t="s">
        <v>143</v>
      </c>
      <c r="E247" s="47" t="s">
        <v>144</v>
      </c>
      <c r="F247" s="24">
        <v>2111</v>
      </c>
      <c r="G247" s="23" t="s">
        <v>17</v>
      </c>
      <c r="H247" s="522">
        <f t="shared" si="20"/>
        <v>6500</v>
      </c>
      <c r="I247" s="557"/>
      <c r="J247" s="557">
        <v>1500</v>
      </c>
      <c r="K247" s="557"/>
      <c r="L247" s="557"/>
      <c r="M247" s="557">
        <v>1000</v>
      </c>
      <c r="N247" s="557"/>
      <c r="O247" s="557">
        <v>1500</v>
      </c>
      <c r="P247" s="557"/>
      <c r="Q247" s="557">
        <v>1000</v>
      </c>
      <c r="R247" s="557"/>
      <c r="S247" s="557">
        <v>1500</v>
      </c>
      <c r="T247" s="557"/>
    </row>
    <row r="248" spans="1:20">
      <c r="A248" s="18">
        <v>11401</v>
      </c>
      <c r="B248" s="19" t="s">
        <v>141</v>
      </c>
      <c r="C248" s="20" t="s">
        <v>142</v>
      </c>
      <c r="D248" s="55" t="s">
        <v>143</v>
      </c>
      <c r="E248" s="47" t="s">
        <v>144</v>
      </c>
      <c r="F248" s="24">
        <v>2141</v>
      </c>
      <c r="G248" s="28" t="s">
        <v>36</v>
      </c>
      <c r="H248" s="522">
        <f t="shared" si="20"/>
        <v>3500</v>
      </c>
      <c r="I248" s="557"/>
      <c r="J248" s="557">
        <v>1000</v>
      </c>
      <c r="K248" s="557"/>
      <c r="L248" s="557"/>
      <c r="M248" s="557"/>
      <c r="N248" s="557">
        <v>1500</v>
      </c>
      <c r="O248" s="557"/>
      <c r="P248" s="557"/>
      <c r="Q248" s="557">
        <v>1000</v>
      </c>
      <c r="R248" s="557"/>
      <c r="S248" s="557"/>
      <c r="T248" s="557"/>
    </row>
    <row r="249" spans="1:20">
      <c r="A249" s="18">
        <v>11401</v>
      </c>
      <c r="B249" s="19" t="s">
        <v>141</v>
      </c>
      <c r="C249" s="20" t="s">
        <v>142</v>
      </c>
      <c r="D249" s="55" t="s">
        <v>143</v>
      </c>
      <c r="E249" s="47" t="s">
        <v>144</v>
      </c>
      <c r="F249" s="24">
        <v>2112</v>
      </c>
      <c r="G249" s="23" t="s">
        <v>88</v>
      </c>
      <c r="H249" s="522">
        <f t="shared" si="20"/>
        <v>1500</v>
      </c>
      <c r="I249" s="557"/>
      <c r="J249" s="557">
        <v>300</v>
      </c>
      <c r="K249" s="557"/>
      <c r="L249" s="557">
        <v>300</v>
      </c>
      <c r="M249" s="557"/>
      <c r="N249" s="557">
        <v>300</v>
      </c>
      <c r="O249" s="557"/>
      <c r="P249" s="557">
        <v>300</v>
      </c>
      <c r="Q249" s="557"/>
      <c r="R249" s="557">
        <v>300</v>
      </c>
      <c r="S249" s="557"/>
      <c r="T249" s="557">
        <v>0</v>
      </c>
    </row>
    <row r="250" spans="1:20">
      <c r="A250" s="18">
        <v>11401</v>
      </c>
      <c r="B250" s="19" t="s">
        <v>141</v>
      </c>
      <c r="C250" s="20" t="s">
        <v>142</v>
      </c>
      <c r="D250" s="55" t="s">
        <v>143</v>
      </c>
      <c r="E250" s="47" t="s">
        <v>144</v>
      </c>
      <c r="F250" s="24">
        <v>2212</v>
      </c>
      <c r="G250" s="23" t="s">
        <v>18</v>
      </c>
      <c r="H250" s="522">
        <f t="shared" si="20"/>
        <v>6000</v>
      </c>
      <c r="I250" s="557"/>
      <c r="J250" s="557">
        <v>3000</v>
      </c>
      <c r="K250" s="557"/>
      <c r="L250" s="557">
        <v>0</v>
      </c>
      <c r="M250" s="557"/>
      <c r="N250" s="557">
        <v>3000</v>
      </c>
      <c r="O250" s="557"/>
      <c r="P250" s="557">
        <v>0</v>
      </c>
      <c r="Q250" s="557"/>
      <c r="R250" s="557">
        <v>0</v>
      </c>
      <c r="S250" s="557"/>
      <c r="T250" s="557">
        <v>0</v>
      </c>
    </row>
    <row r="251" spans="1:20">
      <c r="A251" s="18">
        <v>11401</v>
      </c>
      <c r="B251" s="19" t="s">
        <v>141</v>
      </c>
      <c r="C251" s="20" t="s">
        <v>142</v>
      </c>
      <c r="D251" s="55" t="s">
        <v>143</v>
      </c>
      <c r="E251" s="47" t="s">
        <v>144</v>
      </c>
      <c r="F251" s="88">
        <v>2612</v>
      </c>
      <c r="G251" s="23" t="s">
        <v>24</v>
      </c>
      <c r="H251" s="522">
        <f t="shared" si="20"/>
        <v>68000</v>
      </c>
      <c r="I251" s="561">
        <v>7000</v>
      </c>
      <c r="J251" s="561">
        <v>6000</v>
      </c>
      <c r="K251" s="561">
        <v>5000</v>
      </c>
      <c r="L251" s="561">
        <v>6000</v>
      </c>
      <c r="M251" s="561">
        <v>5000</v>
      </c>
      <c r="N251" s="561">
        <v>6000</v>
      </c>
      <c r="O251" s="561">
        <v>5000</v>
      </c>
      <c r="P251" s="561">
        <v>6000</v>
      </c>
      <c r="Q251" s="561">
        <v>5000</v>
      </c>
      <c r="R251" s="557">
        <v>6000</v>
      </c>
      <c r="S251" s="557">
        <v>5000</v>
      </c>
      <c r="T251" s="557">
        <v>6000</v>
      </c>
    </row>
    <row r="252" spans="1:20">
      <c r="A252" s="18">
        <v>11401</v>
      </c>
      <c r="B252" s="19" t="s">
        <v>141</v>
      </c>
      <c r="C252" s="20" t="s">
        <v>142</v>
      </c>
      <c r="D252" s="55" t="s">
        <v>143</v>
      </c>
      <c r="E252" s="47" t="s">
        <v>144</v>
      </c>
      <c r="F252" s="88">
        <v>2711</v>
      </c>
      <c r="G252" s="23" t="s">
        <v>138</v>
      </c>
      <c r="H252" s="522">
        <f t="shared" si="20"/>
        <v>4000</v>
      </c>
      <c r="I252" s="561"/>
      <c r="J252" s="561"/>
      <c r="K252" s="561">
        <v>4000</v>
      </c>
      <c r="L252" s="561"/>
      <c r="M252" s="561"/>
      <c r="N252" s="561"/>
      <c r="O252" s="561"/>
      <c r="P252" s="561">
        <v>0</v>
      </c>
      <c r="Q252" s="561"/>
      <c r="R252" s="557"/>
      <c r="S252" s="557"/>
      <c r="T252" s="557"/>
    </row>
    <row r="253" spans="1:20">
      <c r="A253" s="18">
        <v>11401</v>
      </c>
      <c r="B253" s="19" t="s">
        <v>141</v>
      </c>
      <c r="C253" s="20" t="s">
        <v>142</v>
      </c>
      <c r="D253" s="55" t="s">
        <v>143</v>
      </c>
      <c r="E253" s="47" t="s">
        <v>144</v>
      </c>
      <c r="F253" s="88">
        <v>2931</v>
      </c>
      <c r="G253" s="33" t="s">
        <v>106</v>
      </c>
      <c r="H253" s="522">
        <f t="shared" si="20"/>
        <v>2000</v>
      </c>
      <c r="I253" s="561"/>
      <c r="J253" s="561">
        <v>500</v>
      </c>
      <c r="K253" s="561"/>
      <c r="L253" s="561"/>
      <c r="M253" s="561">
        <v>500</v>
      </c>
      <c r="N253" s="561"/>
      <c r="O253" s="561"/>
      <c r="P253" s="561">
        <v>500</v>
      </c>
      <c r="Q253" s="561"/>
      <c r="R253" s="557"/>
      <c r="S253" s="557">
        <v>500</v>
      </c>
      <c r="T253" s="557"/>
    </row>
    <row r="254" spans="1:20">
      <c r="A254" s="18">
        <v>11401</v>
      </c>
      <c r="B254" s="19" t="s">
        <v>141</v>
      </c>
      <c r="C254" s="20" t="s">
        <v>142</v>
      </c>
      <c r="D254" s="55" t="s">
        <v>143</v>
      </c>
      <c r="E254" s="47" t="s">
        <v>144</v>
      </c>
      <c r="F254" s="88">
        <v>2961</v>
      </c>
      <c r="G254" s="33" t="s">
        <v>145</v>
      </c>
      <c r="H254" s="522">
        <f t="shared" si="20"/>
        <v>15000</v>
      </c>
      <c r="I254" s="561">
        <v>5000</v>
      </c>
      <c r="J254" s="561"/>
      <c r="K254" s="561"/>
      <c r="L254" s="561"/>
      <c r="M254" s="561">
        <v>5000</v>
      </c>
      <c r="N254" s="561"/>
      <c r="O254" s="561"/>
      <c r="P254" s="561"/>
      <c r="Q254" s="561">
        <v>5000</v>
      </c>
      <c r="R254" s="557"/>
      <c r="S254" s="557"/>
      <c r="T254" s="557"/>
    </row>
    <row r="255" spans="1:20">
      <c r="A255" s="18">
        <v>11401</v>
      </c>
      <c r="B255" s="19" t="s">
        <v>141</v>
      </c>
      <c r="C255" s="20" t="s">
        <v>142</v>
      </c>
      <c r="D255" s="55" t="s">
        <v>143</v>
      </c>
      <c r="E255" s="47" t="s">
        <v>144</v>
      </c>
      <c r="F255" s="88">
        <v>3291</v>
      </c>
      <c r="G255" s="23" t="s">
        <v>146</v>
      </c>
      <c r="H255" s="522">
        <f t="shared" si="20"/>
        <v>5000</v>
      </c>
      <c r="I255" s="561"/>
      <c r="J255" s="561">
        <v>0</v>
      </c>
      <c r="K255" s="561"/>
      <c r="L255" s="561"/>
      <c r="M255" s="561">
        <v>0</v>
      </c>
      <c r="N255" s="561">
        <v>5000</v>
      </c>
      <c r="O255" s="561"/>
      <c r="P255" s="561"/>
      <c r="Q255" s="561">
        <v>0</v>
      </c>
      <c r="R255" s="557"/>
      <c r="S255" s="557"/>
      <c r="T255" s="557"/>
    </row>
    <row r="256" spans="1:20">
      <c r="A256" s="18">
        <v>11401</v>
      </c>
      <c r="B256" s="19" t="s">
        <v>141</v>
      </c>
      <c r="C256" s="20" t="s">
        <v>142</v>
      </c>
      <c r="D256" s="55" t="s">
        <v>143</v>
      </c>
      <c r="E256" s="47" t="s">
        <v>144</v>
      </c>
      <c r="F256" s="88">
        <v>3341</v>
      </c>
      <c r="G256" s="23" t="s">
        <v>69</v>
      </c>
      <c r="H256" s="522">
        <f t="shared" si="20"/>
        <v>5000</v>
      </c>
      <c r="I256" s="561"/>
      <c r="J256" s="561"/>
      <c r="K256" s="561"/>
      <c r="L256" s="561"/>
      <c r="M256" s="561"/>
      <c r="N256" s="561"/>
      <c r="O256" s="561">
        <v>5000</v>
      </c>
      <c r="P256" s="561"/>
      <c r="Q256" s="561"/>
      <c r="R256" s="557"/>
      <c r="S256" s="557"/>
      <c r="T256" s="557"/>
    </row>
    <row r="257" spans="1:20">
      <c r="A257" s="18">
        <v>11401</v>
      </c>
      <c r="B257" s="19" t="s">
        <v>141</v>
      </c>
      <c r="C257" s="20" t="s">
        <v>142</v>
      </c>
      <c r="D257" s="55" t="s">
        <v>143</v>
      </c>
      <c r="E257" s="47" t="s">
        <v>144</v>
      </c>
      <c r="F257" s="88">
        <v>3521</v>
      </c>
      <c r="G257" s="23" t="s">
        <v>87</v>
      </c>
      <c r="H257" s="522">
        <f t="shared" si="20"/>
        <v>6000</v>
      </c>
      <c r="I257" s="561">
        <v>500</v>
      </c>
      <c r="J257" s="561">
        <v>500</v>
      </c>
      <c r="K257" s="561">
        <v>500</v>
      </c>
      <c r="L257" s="561">
        <v>500</v>
      </c>
      <c r="M257" s="561">
        <v>500</v>
      </c>
      <c r="N257" s="561">
        <v>500</v>
      </c>
      <c r="O257" s="561">
        <v>500</v>
      </c>
      <c r="P257" s="561">
        <v>500</v>
      </c>
      <c r="Q257" s="561">
        <v>500</v>
      </c>
      <c r="R257" s="561">
        <v>500</v>
      </c>
      <c r="S257" s="561">
        <v>500</v>
      </c>
      <c r="T257" s="561">
        <v>500</v>
      </c>
    </row>
    <row r="258" spans="1:20">
      <c r="A258" s="18">
        <v>11401</v>
      </c>
      <c r="B258" s="19" t="s">
        <v>141</v>
      </c>
      <c r="C258" s="20" t="s">
        <v>142</v>
      </c>
      <c r="D258" s="55" t="s">
        <v>143</v>
      </c>
      <c r="E258" s="47" t="s">
        <v>144</v>
      </c>
      <c r="F258" s="88">
        <v>3551</v>
      </c>
      <c r="G258" s="28" t="s">
        <v>139</v>
      </c>
      <c r="H258" s="522">
        <f t="shared" si="20"/>
        <v>30000</v>
      </c>
      <c r="I258" s="561">
        <v>2000</v>
      </c>
      <c r="J258" s="561">
        <v>3000</v>
      </c>
      <c r="K258" s="561">
        <v>2000</v>
      </c>
      <c r="L258" s="561">
        <v>3000</v>
      </c>
      <c r="M258" s="561">
        <v>2000</v>
      </c>
      <c r="N258" s="561">
        <v>3000</v>
      </c>
      <c r="O258" s="561">
        <v>2000</v>
      </c>
      <c r="P258" s="561">
        <v>3000</v>
      </c>
      <c r="Q258" s="561">
        <v>2000</v>
      </c>
      <c r="R258" s="557">
        <v>3000</v>
      </c>
      <c r="S258" s="557">
        <v>2000</v>
      </c>
      <c r="T258" s="557">
        <v>3000</v>
      </c>
    </row>
    <row r="259" spans="1:20">
      <c r="A259" s="18">
        <v>11401</v>
      </c>
      <c r="B259" s="19" t="s">
        <v>141</v>
      </c>
      <c r="C259" s="20" t="s">
        <v>142</v>
      </c>
      <c r="D259" s="55" t="s">
        <v>143</v>
      </c>
      <c r="E259" s="47" t="s">
        <v>144</v>
      </c>
      <c r="F259" s="88">
        <v>3751</v>
      </c>
      <c r="G259" s="23" t="s">
        <v>73</v>
      </c>
      <c r="H259" s="522">
        <f t="shared" si="20"/>
        <v>18000</v>
      </c>
      <c r="I259" s="561">
        <v>1500</v>
      </c>
      <c r="J259" s="561">
        <v>1500</v>
      </c>
      <c r="K259" s="561">
        <v>1500</v>
      </c>
      <c r="L259" s="561">
        <v>1500</v>
      </c>
      <c r="M259" s="561">
        <v>1500</v>
      </c>
      <c r="N259" s="561">
        <v>1500</v>
      </c>
      <c r="O259" s="561">
        <v>1500</v>
      </c>
      <c r="P259" s="561">
        <v>1500</v>
      </c>
      <c r="Q259" s="561">
        <v>1500</v>
      </c>
      <c r="R259" s="561">
        <v>1500</v>
      </c>
      <c r="S259" s="561">
        <v>1500</v>
      </c>
      <c r="T259" s="561">
        <v>1500</v>
      </c>
    </row>
    <row r="260" spans="1:20">
      <c r="A260" s="18">
        <v>11401</v>
      </c>
      <c r="B260" s="19" t="s">
        <v>141</v>
      </c>
      <c r="C260" s="20" t="s">
        <v>142</v>
      </c>
      <c r="D260" s="55" t="s">
        <v>143</v>
      </c>
      <c r="E260" s="47" t="s">
        <v>144</v>
      </c>
      <c r="F260" s="88">
        <v>3791</v>
      </c>
      <c r="G260" s="23" t="s">
        <v>41</v>
      </c>
      <c r="H260" s="522">
        <f t="shared" si="20"/>
        <v>1200</v>
      </c>
      <c r="I260" s="561">
        <v>100</v>
      </c>
      <c r="J260" s="561">
        <v>100</v>
      </c>
      <c r="K260" s="561">
        <v>100</v>
      </c>
      <c r="L260" s="561">
        <v>100</v>
      </c>
      <c r="M260" s="561">
        <v>100</v>
      </c>
      <c r="N260" s="561">
        <v>100</v>
      </c>
      <c r="O260" s="561">
        <v>100</v>
      </c>
      <c r="P260" s="561">
        <v>100</v>
      </c>
      <c r="Q260" s="561">
        <v>100</v>
      </c>
      <c r="R260" s="561">
        <v>100</v>
      </c>
      <c r="S260" s="561">
        <v>100</v>
      </c>
      <c r="T260" s="561">
        <v>100</v>
      </c>
    </row>
    <row r="261" spans="1:20">
      <c r="A261" s="18">
        <v>11401</v>
      </c>
      <c r="B261" s="19" t="s">
        <v>141</v>
      </c>
      <c r="C261" s="20" t="s">
        <v>142</v>
      </c>
      <c r="D261" s="55" t="s">
        <v>143</v>
      </c>
      <c r="E261" s="47" t="s">
        <v>144</v>
      </c>
      <c r="F261" s="24">
        <v>3981</v>
      </c>
      <c r="G261" s="28" t="s">
        <v>82</v>
      </c>
      <c r="H261" s="522">
        <f t="shared" si="20"/>
        <v>29916</v>
      </c>
      <c r="I261" s="561">
        <v>2493</v>
      </c>
      <c r="J261" s="561">
        <v>2493</v>
      </c>
      <c r="K261" s="561">
        <v>2493</v>
      </c>
      <c r="L261" s="561">
        <v>2493</v>
      </c>
      <c r="M261" s="561">
        <v>2493</v>
      </c>
      <c r="N261" s="561">
        <v>2493</v>
      </c>
      <c r="O261" s="561">
        <v>2493</v>
      </c>
      <c r="P261" s="561">
        <v>2493</v>
      </c>
      <c r="Q261" s="561">
        <v>2493</v>
      </c>
      <c r="R261" s="561">
        <v>2493</v>
      </c>
      <c r="S261" s="561">
        <v>2493</v>
      </c>
      <c r="T261" s="561">
        <v>2493</v>
      </c>
    </row>
    <row r="262" spans="1:20">
      <c r="A262" s="59"/>
      <c r="B262" s="60"/>
      <c r="C262" s="54"/>
      <c r="D262" s="55"/>
      <c r="E262" s="30"/>
      <c r="F262" s="88"/>
      <c r="G262" s="74" t="s">
        <v>23</v>
      </c>
      <c r="H262" s="530">
        <f>SUM(H242:H261)</f>
        <v>1837502.2331694381</v>
      </c>
      <c r="I262" s="561"/>
      <c r="J262" s="561"/>
      <c r="K262" s="561"/>
      <c r="L262" s="561"/>
      <c r="M262" s="561"/>
      <c r="N262" s="561"/>
      <c r="O262" s="561"/>
      <c r="P262" s="561"/>
      <c r="Q262" s="561"/>
      <c r="R262" s="557"/>
      <c r="S262" s="557"/>
      <c r="T262" s="557"/>
    </row>
    <row r="263" spans="1:20">
      <c r="A263" s="59"/>
      <c r="B263" s="60"/>
      <c r="C263" s="55"/>
      <c r="D263" s="55"/>
      <c r="E263" s="30"/>
      <c r="F263" s="22"/>
      <c r="G263" s="78" t="s">
        <v>29</v>
      </c>
      <c r="H263" s="526">
        <f>+H262</f>
        <v>1837502.2331694381</v>
      </c>
      <c r="I263" s="38">
        <f t="shared" ref="I263:T263" si="21">SUM(I242:I261)</f>
        <v>23593</v>
      </c>
      <c r="J263" s="38">
        <f t="shared" si="21"/>
        <v>19893</v>
      </c>
      <c r="K263" s="38">
        <f t="shared" si="21"/>
        <v>15593</v>
      </c>
      <c r="L263" s="38">
        <f t="shared" si="21"/>
        <v>13893</v>
      </c>
      <c r="M263" s="38">
        <f t="shared" si="21"/>
        <v>18093</v>
      </c>
      <c r="N263" s="38">
        <f t="shared" si="21"/>
        <v>23393</v>
      </c>
      <c r="O263" s="38">
        <f t="shared" si="21"/>
        <v>23093</v>
      </c>
      <c r="P263" s="38">
        <f t="shared" si="21"/>
        <v>14393</v>
      </c>
      <c r="Q263" s="38">
        <f t="shared" si="21"/>
        <v>18593</v>
      </c>
      <c r="R263" s="38">
        <f t="shared" si="21"/>
        <v>13893</v>
      </c>
      <c r="S263" s="38">
        <f t="shared" si="21"/>
        <v>13593</v>
      </c>
      <c r="T263" s="38">
        <f t="shared" si="21"/>
        <v>13593</v>
      </c>
    </row>
    <row r="264" spans="1:20">
      <c r="F264" s="64"/>
    </row>
    <row r="265" spans="1:20" s="516" customFormat="1">
      <c r="F265" s="64"/>
      <c r="H265" s="532"/>
    </row>
    <row r="266" spans="1:20">
      <c r="F266" s="64"/>
    </row>
    <row r="267" spans="1:20" ht="18.75">
      <c r="A267" s="49"/>
      <c r="B267" s="50"/>
      <c r="C267" s="51"/>
      <c r="D267" s="51"/>
      <c r="E267" s="52"/>
      <c r="F267" s="53"/>
      <c r="G267" s="1001" t="s">
        <v>148</v>
      </c>
      <c r="H267" s="531"/>
      <c r="I267" s="16"/>
      <c r="J267" s="17"/>
      <c r="K267" s="16"/>
      <c r="L267" s="17"/>
      <c r="M267" s="16"/>
      <c r="N267" s="16"/>
      <c r="O267" s="17"/>
      <c r="P267" s="15"/>
      <c r="Q267" s="15"/>
      <c r="R267" s="15"/>
      <c r="S267" s="15"/>
      <c r="T267" s="15"/>
    </row>
    <row r="268" spans="1:20">
      <c r="A268" s="18">
        <v>11401</v>
      </c>
      <c r="B268" s="19" t="s">
        <v>149</v>
      </c>
      <c r="C268" s="20" t="s">
        <v>115</v>
      </c>
      <c r="D268" s="55" t="s">
        <v>150</v>
      </c>
      <c r="E268" s="47" t="s">
        <v>151</v>
      </c>
      <c r="F268" s="22">
        <v>1131</v>
      </c>
      <c r="G268" s="23" t="s">
        <v>12</v>
      </c>
      <c r="H268" s="522">
        <f>'Plantilla 2015 '!L222</f>
        <v>1183707.2625249829</v>
      </c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</row>
    <row r="269" spans="1:20">
      <c r="A269" s="18">
        <v>11401</v>
      </c>
      <c r="B269" s="19" t="s">
        <v>149</v>
      </c>
      <c r="C269" s="20" t="s">
        <v>115</v>
      </c>
      <c r="D269" s="55" t="s">
        <v>150</v>
      </c>
      <c r="E269" s="47" t="s">
        <v>151</v>
      </c>
      <c r="F269" s="22">
        <v>1321</v>
      </c>
      <c r="G269" s="23" t="s">
        <v>56</v>
      </c>
      <c r="H269" s="522">
        <f>'Plantilla 2015 '!K222</f>
        <v>19458.201575753141</v>
      </c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</row>
    <row r="270" spans="1:20">
      <c r="A270" s="18">
        <v>11401</v>
      </c>
      <c r="B270" s="19" t="s">
        <v>149</v>
      </c>
      <c r="C270" s="20" t="s">
        <v>115</v>
      </c>
      <c r="D270" s="55" t="s">
        <v>150</v>
      </c>
      <c r="E270" s="47" t="s">
        <v>151</v>
      </c>
      <c r="F270" s="22">
        <v>1323</v>
      </c>
      <c r="G270" s="23" t="s">
        <v>13</v>
      </c>
      <c r="H270" s="522">
        <f>'Plantilla 2015 '!I222</f>
        <v>145936.5118181486</v>
      </c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</row>
    <row r="271" spans="1:20" s="589" customFormat="1">
      <c r="A271" s="18">
        <v>11401</v>
      </c>
      <c r="B271" s="19" t="s">
        <v>149</v>
      </c>
      <c r="C271" s="20" t="s">
        <v>115</v>
      </c>
      <c r="D271" s="55" t="s">
        <v>150</v>
      </c>
      <c r="E271" s="47" t="s">
        <v>151</v>
      </c>
      <c r="F271" s="521" t="s">
        <v>1607</v>
      </c>
      <c r="G271" s="28" t="s">
        <v>341</v>
      </c>
      <c r="H271" s="522">
        <f t="shared" ref="H271:H283" si="22">SUM(I271:T271)</f>
        <v>99996</v>
      </c>
      <c r="I271" s="85">
        <v>8333</v>
      </c>
      <c r="J271" s="85">
        <v>8333</v>
      </c>
      <c r="K271" s="85">
        <v>8333</v>
      </c>
      <c r="L271" s="85">
        <v>8333</v>
      </c>
      <c r="M271" s="85">
        <v>8333</v>
      </c>
      <c r="N271" s="85">
        <v>8333</v>
      </c>
      <c r="O271" s="85">
        <v>8333</v>
      </c>
      <c r="P271" s="85">
        <v>8333</v>
      </c>
      <c r="Q271" s="85">
        <v>8333</v>
      </c>
      <c r="R271" s="85">
        <v>8333</v>
      </c>
      <c r="S271" s="85">
        <v>8333</v>
      </c>
      <c r="T271" s="85">
        <v>8333</v>
      </c>
    </row>
    <row r="272" spans="1:20">
      <c r="A272" s="18">
        <v>11401</v>
      </c>
      <c r="B272" s="19" t="s">
        <v>149</v>
      </c>
      <c r="C272" s="20" t="s">
        <v>115</v>
      </c>
      <c r="D272" s="55" t="s">
        <v>150</v>
      </c>
      <c r="E272" s="47" t="s">
        <v>151</v>
      </c>
      <c r="F272" s="86">
        <v>1541</v>
      </c>
      <c r="G272" s="27" t="s">
        <v>15</v>
      </c>
      <c r="H272" s="522">
        <f>'Plantilla 2015 '!J222</f>
        <v>94696.581001998638</v>
      </c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</row>
    <row r="273" spans="1:22">
      <c r="A273" s="18">
        <v>11401</v>
      </c>
      <c r="B273" s="19" t="s">
        <v>149</v>
      </c>
      <c r="C273" s="20" t="s">
        <v>115</v>
      </c>
      <c r="D273" s="55" t="s">
        <v>150</v>
      </c>
      <c r="E273" s="47" t="s">
        <v>151</v>
      </c>
      <c r="F273" s="24">
        <v>1551</v>
      </c>
      <c r="G273" s="23" t="s">
        <v>16</v>
      </c>
      <c r="H273" s="522">
        <f t="shared" si="22"/>
        <v>6000</v>
      </c>
      <c r="I273" s="557"/>
      <c r="J273" s="557"/>
      <c r="K273" s="557"/>
      <c r="L273" s="557">
        <v>3000</v>
      </c>
      <c r="M273" s="557"/>
      <c r="N273" s="557"/>
      <c r="O273" s="557"/>
      <c r="P273" s="557"/>
      <c r="Q273" s="557"/>
      <c r="R273" s="557">
        <v>3000</v>
      </c>
      <c r="S273" s="557"/>
      <c r="T273" s="557"/>
    </row>
    <row r="274" spans="1:22">
      <c r="A274" s="18">
        <v>11401</v>
      </c>
      <c r="B274" s="19" t="s">
        <v>149</v>
      </c>
      <c r="C274" s="20" t="s">
        <v>115</v>
      </c>
      <c r="D274" s="55" t="s">
        <v>150</v>
      </c>
      <c r="E274" s="47" t="s">
        <v>151</v>
      </c>
      <c r="F274" s="36">
        <v>2111</v>
      </c>
      <c r="G274" s="23" t="s">
        <v>17</v>
      </c>
      <c r="H274" s="522">
        <f t="shared" si="22"/>
        <v>10000</v>
      </c>
      <c r="I274" s="562"/>
      <c r="J274" s="562">
        <v>0</v>
      </c>
      <c r="K274" s="562">
        <v>2000</v>
      </c>
      <c r="L274" s="562">
        <v>0</v>
      </c>
      <c r="M274" s="562">
        <v>2000</v>
      </c>
      <c r="N274" s="562">
        <v>0</v>
      </c>
      <c r="O274" s="562">
        <v>2000</v>
      </c>
      <c r="P274" s="562">
        <v>0</v>
      </c>
      <c r="Q274" s="562">
        <v>2000</v>
      </c>
      <c r="R274" s="562">
        <v>0</v>
      </c>
      <c r="S274" s="562">
        <v>2000</v>
      </c>
      <c r="T274" s="562">
        <v>0</v>
      </c>
    </row>
    <row r="275" spans="1:22">
      <c r="A275" s="18">
        <v>11401</v>
      </c>
      <c r="B275" s="19" t="s">
        <v>149</v>
      </c>
      <c r="C275" s="20" t="s">
        <v>115</v>
      </c>
      <c r="D275" s="55" t="s">
        <v>150</v>
      </c>
      <c r="E275" s="47" t="s">
        <v>151</v>
      </c>
      <c r="F275" s="36">
        <v>2112</v>
      </c>
      <c r="G275" s="23" t="s">
        <v>88</v>
      </c>
      <c r="H275" s="522">
        <f t="shared" si="22"/>
        <v>12000</v>
      </c>
      <c r="I275" s="562">
        <v>1000</v>
      </c>
      <c r="J275" s="562">
        <v>1000</v>
      </c>
      <c r="K275" s="562">
        <v>1000</v>
      </c>
      <c r="L275" s="562">
        <v>1000</v>
      </c>
      <c r="M275" s="562">
        <v>1000</v>
      </c>
      <c r="N275" s="562">
        <v>1000</v>
      </c>
      <c r="O275" s="562">
        <v>1000</v>
      </c>
      <c r="P275" s="562">
        <v>1000</v>
      </c>
      <c r="Q275" s="562">
        <v>1000</v>
      </c>
      <c r="R275" s="562">
        <v>1000</v>
      </c>
      <c r="S275" s="562">
        <v>1000</v>
      </c>
      <c r="T275" s="562">
        <v>1000</v>
      </c>
    </row>
    <row r="276" spans="1:22">
      <c r="A276" s="18">
        <v>11401</v>
      </c>
      <c r="B276" s="19" t="s">
        <v>149</v>
      </c>
      <c r="C276" s="20" t="s">
        <v>115</v>
      </c>
      <c r="D276" s="55" t="s">
        <v>150</v>
      </c>
      <c r="E276" s="47" t="s">
        <v>151</v>
      </c>
      <c r="F276" s="24">
        <v>2141</v>
      </c>
      <c r="G276" s="28" t="s">
        <v>36</v>
      </c>
      <c r="H276" s="522">
        <f t="shared" si="22"/>
        <v>4000</v>
      </c>
      <c r="I276" s="562"/>
      <c r="J276" s="562">
        <v>1000</v>
      </c>
      <c r="K276" s="562"/>
      <c r="L276" s="562"/>
      <c r="M276" s="562">
        <v>1000</v>
      </c>
      <c r="N276" s="562"/>
      <c r="O276" s="562"/>
      <c r="P276" s="562">
        <v>1000</v>
      </c>
      <c r="Q276" s="562"/>
      <c r="R276" s="562">
        <v>1000</v>
      </c>
      <c r="S276" s="562"/>
      <c r="T276" s="562"/>
    </row>
    <row r="277" spans="1:22">
      <c r="A277" s="18">
        <v>11401</v>
      </c>
      <c r="B277" s="19" t="s">
        <v>149</v>
      </c>
      <c r="C277" s="20" t="s">
        <v>115</v>
      </c>
      <c r="D277" s="55" t="s">
        <v>150</v>
      </c>
      <c r="E277" s="47" t="s">
        <v>151</v>
      </c>
      <c r="F277" s="36">
        <v>2161</v>
      </c>
      <c r="G277" s="27" t="s">
        <v>136</v>
      </c>
      <c r="H277" s="522">
        <f t="shared" si="22"/>
        <v>96000</v>
      </c>
      <c r="I277" s="562">
        <v>8000</v>
      </c>
      <c r="J277" s="562">
        <v>8000</v>
      </c>
      <c r="K277" s="562">
        <v>8000</v>
      </c>
      <c r="L277" s="562">
        <v>8000</v>
      </c>
      <c r="M277" s="562">
        <v>8000</v>
      </c>
      <c r="N277" s="562">
        <v>8000</v>
      </c>
      <c r="O277" s="562">
        <v>8000</v>
      </c>
      <c r="P277" s="562">
        <v>8000</v>
      </c>
      <c r="Q277" s="562">
        <v>8000</v>
      </c>
      <c r="R277" s="562">
        <v>8000</v>
      </c>
      <c r="S277" s="562">
        <v>8000</v>
      </c>
      <c r="T277" s="562">
        <v>8000</v>
      </c>
    </row>
    <row r="278" spans="1:22">
      <c r="A278" s="18">
        <v>11401</v>
      </c>
      <c r="B278" s="19" t="s">
        <v>149</v>
      </c>
      <c r="C278" s="20" t="s">
        <v>115</v>
      </c>
      <c r="D278" s="55" t="s">
        <v>150</v>
      </c>
      <c r="E278" s="47" t="s">
        <v>151</v>
      </c>
      <c r="F278" s="36">
        <v>2212</v>
      </c>
      <c r="G278" s="23" t="s">
        <v>18</v>
      </c>
      <c r="H278" s="522">
        <f t="shared" si="22"/>
        <v>49500</v>
      </c>
      <c r="I278" s="562">
        <v>1000</v>
      </c>
      <c r="J278" s="562">
        <v>4500</v>
      </c>
      <c r="K278" s="562">
        <v>1000</v>
      </c>
      <c r="L278" s="562">
        <v>4500</v>
      </c>
      <c r="M278" s="562">
        <v>4500</v>
      </c>
      <c r="N278" s="562">
        <v>4500</v>
      </c>
      <c r="O278" s="562">
        <v>4500</v>
      </c>
      <c r="P278" s="562">
        <v>5000</v>
      </c>
      <c r="Q278" s="562">
        <v>5000</v>
      </c>
      <c r="R278" s="562">
        <v>5000</v>
      </c>
      <c r="S278" s="562">
        <v>5000</v>
      </c>
      <c r="T278" s="562">
        <v>5000</v>
      </c>
    </row>
    <row r="279" spans="1:22">
      <c r="A279" s="18">
        <v>11401</v>
      </c>
      <c r="B279" s="19" t="s">
        <v>149</v>
      </c>
      <c r="C279" s="20" t="s">
        <v>115</v>
      </c>
      <c r="D279" s="55" t="s">
        <v>150</v>
      </c>
      <c r="E279" s="47" t="s">
        <v>151</v>
      </c>
      <c r="F279" s="36">
        <v>2231</v>
      </c>
      <c r="G279" s="28" t="s">
        <v>152</v>
      </c>
      <c r="H279" s="522">
        <f t="shared" si="22"/>
        <v>9500</v>
      </c>
      <c r="I279" s="562"/>
      <c r="J279" s="562">
        <v>2500</v>
      </c>
      <c r="K279" s="562">
        <v>500</v>
      </c>
      <c r="L279" s="562"/>
      <c r="M279" s="562">
        <v>1500</v>
      </c>
      <c r="N279" s="562"/>
      <c r="O279" s="562">
        <v>1000</v>
      </c>
      <c r="P279" s="562"/>
      <c r="Q279" s="562">
        <v>1500</v>
      </c>
      <c r="R279" s="562">
        <v>1000</v>
      </c>
      <c r="S279" s="562"/>
      <c r="T279" s="562">
        <v>1500</v>
      </c>
    </row>
    <row r="280" spans="1:22">
      <c r="A280" s="18">
        <v>11401</v>
      </c>
      <c r="B280" s="19" t="s">
        <v>149</v>
      </c>
      <c r="C280" s="20" t="s">
        <v>115</v>
      </c>
      <c r="D280" s="55" t="s">
        <v>150</v>
      </c>
      <c r="E280" s="47" t="s">
        <v>151</v>
      </c>
      <c r="F280" s="36">
        <v>2461</v>
      </c>
      <c r="G280" s="23" t="s">
        <v>153</v>
      </c>
      <c r="H280" s="522">
        <f t="shared" si="22"/>
        <v>100000</v>
      </c>
      <c r="I280" s="562"/>
      <c r="J280" s="562">
        <v>8000</v>
      </c>
      <c r="K280" s="562">
        <v>8000</v>
      </c>
      <c r="L280" s="562">
        <v>8000</v>
      </c>
      <c r="M280" s="562">
        <v>8000</v>
      </c>
      <c r="N280" s="562">
        <v>8000</v>
      </c>
      <c r="O280" s="562">
        <v>8000</v>
      </c>
      <c r="P280" s="562">
        <v>8000</v>
      </c>
      <c r="Q280" s="562">
        <v>8000</v>
      </c>
      <c r="R280" s="562">
        <v>8000</v>
      </c>
      <c r="S280" s="562">
        <v>8000</v>
      </c>
      <c r="T280" s="562">
        <v>20000</v>
      </c>
    </row>
    <row r="281" spans="1:22">
      <c r="A281" s="18">
        <v>11401</v>
      </c>
      <c r="B281" s="19" t="s">
        <v>149</v>
      </c>
      <c r="C281" s="20" t="s">
        <v>115</v>
      </c>
      <c r="D281" s="55" t="s">
        <v>150</v>
      </c>
      <c r="E281" s="47" t="s">
        <v>151</v>
      </c>
      <c r="F281" s="36">
        <v>2471</v>
      </c>
      <c r="G281" s="28" t="s">
        <v>154</v>
      </c>
      <c r="H281" s="522">
        <f t="shared" si="22"/>
        <v>45000</v>
      </c>
      <c r="I281" s="562">
        <v>2000</v>
      </c>
      <c r="J281" s="562">
        <v>8000</v>
      </c>
      <c r="K281" s="562">
        <v>4000</v>
      </c>
      <c r="L281" s="562">
        <v>6000</v>
      </c>
      <c r="M281" s="562">
        <v>6000</v>
      </c>
      <c r="N281" s="562">
        <v>0</v>
      </c>
      <c r="O281" s="562">
        <v>6000</v>
      </c>
      <c r="P281" s="562">
        <v>0</v>
      </c>
      <c r="Q281" s="562">
        <v>3000</v>
      </c>
      <c r="R281" s="562">
        <v>0</v>
      </c>
      <c r="S281" s="562">
        <v>10000</v>
      </c>
      <c r="T281" s="562">
        <v>0</v>
      </c>
    </row>
    <row r="282" spans="1:22">
      <c r="A282" s="18">
        <v>11401</v>
      </c>
      <c r="B282" s="19" t="s">
        <v>149</v>
      </c>
      <c r="C282" s="20" t="s">
        <v>115</v>
      </c>
      <c r="D282" s="55" t="s">
        <v>150</v>
      </c>
      <c r="E282" s="47" t="s">
        <v>151</v>
      </c>
      <c r="F282" s="36">
        <v>2481</v>
      </c>
      <c r="G282" s="28" t="s">
        <v>155</v>
      </c>
      <c r="H282" s="522">
        <f t="shared" si="22"/>
        <v>9000</v>
      </c>
      <c r="I282" s="562">
        <v>1500</v>
      </c>
      <c r="J282" s="562"/>
      <c r="K282" s="562">
        <v>1500</v>
      </c>
      <c r="L282" s="562"/>
      <c r="M282" s="562">
        <v>1500</v>
      </c>
      <c r="N282" s="562"/>
      <c r="O282" s="562">
        <v>1500</v>
      </c>
      <c r="P282" s="562"/>
      <c r="Q282" s="562">
        <v>1500</v>
      </c>
      <c r="R282" s="562"/>
      <c r="S282" s="562">
        <v>1500</v>
      </c>
      <c r="T282" s="562"/>
    </row>
    <row r="283" spans="1:22">
      <c r="A283" s="18">
        <v>11401</v>
      </c>
      <c r="B283" s="19" t="s">
        <v>149</v>
      </c>
      <c r="C283" s="20" t="s">
        <v>115</v>
      </c>
      <c r="D283" s="55" t="s">
        <v>150</v>
      </c>
      <c r="E283" s="47" t="s">
        <v>151</v>
      </c>
      <c r="F283" s="36">
        <v>2491</v>
      </c>
      <c r="G283" s="23" t="s">
        <v>96</v>
      </c>
      <c r="H283" s="522">
        <f t="shared" si="22"/>
        <v>70000</v>
      </c>
      <c r="I283" s="562">
        <v>10000</v>
      </c>
      <c r="J283" s="562">
        <v>0</v>
      </c>
      <c r="K283" s="562">
        <v>10000</v>
      </c>
      <c r="L283" s="562">
        <v>10000</v>
      </c>
      <c r="M283" s="562">
        <v>10000</v>
      </c>
      <c r="N283" s="562">
        <v>0</v>
      </c>
      <c r="O283" s="562">
        <v>0</v>
      </c>
      <c r="P283" s="562">
        <v>10000</v>
      </c>
      <c r="Q283" s="562">
        <v>10000</v>
      </c>
      <c r="R283" s="562">
        <v>0</v>
      </c>
      <c r="S283" s="562">
        <v>10000</v>
      </c>
      <c r="T283" s="562">
        <v>0</v>
      </c>
    </row>
    <row r="284" spans="1:22">
      <c r="A284" s="18">
        <v>11401</v>
      </c>
      <c r="B284" s="19" t="s">
        <v>149</v>
      </c>
      <c r="C284" s="20" t="s">
        <v>115</v>
      </c>
      <c r="D284" s="55" t="s">
        <v>150</v>
      </c>
      <c r="E284" s="47" t="s">
        <v>151</v>
      </c>
      <c r="F284" s="36">
        <v>2531</v>
      </c>
      <c r="G284" s="27" t="s">
        <v>137</v>
      </c>
      <c r="H284" s="522">
        <v>850000</v>
      </c>
      <c r="I284" s="562">
        <v>90000</v>
      </c>
      <c r="J284" s="562">
        <v>80000</v>
      </c>
      <c r="K284" s="562">
        <v>80000</v>
      </c>
      <c r="L284" s="562">
        <v>80000</v>
      </c>
      <c r="M284" s="562">
        <v>90000</v>
      </c>
      <c r="N284" s="562">
        <v>90000</v>
      </c>
      <c r="O284" s="562">
        <v>90000</v>
      </c>
      <c r="P284" s="562">
        <v>80000</v>
      </c>
      <c r="Q284" s="562">
        <v>80000</v>
      </c>
      <c r="R284" s="562">
        <v>60000</v>
      </c>
      <c r="S284" s="562">
        <v>80000</v>
      </c>
      <c r="T284" s="562">
        <v>80000</v>
      </c>
    </row>
    <row r="285" spans="1:22">
      <c r="A285" s="18">
        <v>11401</v>
      </c>
      <c r="B285" s="19" t="s">
        <v>149</v>
      </c>
      <c r="C285" s="20" t="s">
        <v>115</v>
      </c>
      <c r="D285" s="55" t="s">
        <v>150</v>
      </c>
      <c r="E285" s="47" t="s">
        <v>151</v>
      </c>
      <c r="F285" s="36">
        <v>2612</v>
      </c>
      <c r="G285" s="23" t="s">
        <v>24</v>
      </c>
      <c r="H285" s="522">
        <f>SUM(I285:T285)</f>
        <v>264000</v>
      </c>
      <c r="I285" s="562">
        <v>22000</v>
      </c>
      <c r="J285" s="562">
        <v>22000</v>
      </c>
      <c r="K285" s="562">
        <v>22000</v>
      </c>
      <c r="L285" s="562">
        <v>22000</v>
      </c>
      <c r="M285" s="562">
        <v>22000</v>
      </c>
      <c r="N285" s="562">
        <v>22000</v>
      </c>
      <c r="O285" s="562">
        <v>22000</v>
      </c>
      <c r="P285" s="562">
        <v>22000</v>
      </c>
      <c r="Q285" s="562">
        <v>22000</v>
      </c>
      <c r="R285" s="562">
        <v>22000</v>
      </c>
      <c r="S285" s="562">
        <v>22000</v>
      </c>
      <c r="T285" s="562">
        <v>22000</v>
      </c>
      <c r="U285">
        <f>30000+32000+122000+18000+50000</f>
        <v>252000</v>
      </c>
      <c r="V285">
        <f>260/12</f>
        <v>21.666666666666668</v>
      </c>
    </row>
    <row r="286" spans="1:22">
      <c r="A286" s="18">
        <v>11401</v>
      </c>
      <c r="B286" s="19" t="s">
        <v>149</v>
      </c>
      <c r="C286" s="20" t="s">
        <v>115</v>
      </c>
      <c r="D286" s="55" t="s">
        <v>150</v>
      </c>
      <c r="E286" s="47" t="s">
        <v>151</v>
      </c>
      <c r="F286" s="24">
        <v>2711</v>
      </c>
      <c r="G286" s="23" t="s">
        <v>138</v>
      </c>
      <c r="H286" s="522">
        <f t="shared" ref="H286:H314" si="23">SUM(I286:T286)</f>
        <v>100000</v>
      </c>
      <c r="I286" s="562">
        <v>0</v>
      </c>
      <c r="J286" s="562">
        <v>30000</v>
      </c>
      <c r="K286" s="562">
        <v>0</v>
      </c>
      <c r="L286" s="562">
        <v>0</v>
      </c>
      <c r="M286" s="562">
        <v>0</v>
      </c>
      <c r="N286" s="562"/>
      <c r="O286" s="562">
        <v>0</v>
      </c>
      <c r="P286" s="562">
        <v>0</v>
      </c>
      <c r="Q286" s="562">
        <v>40000</v>
      </c>
      <c r="R286" s="562">
        <v>0</v>
      </c>
      <c r="S286" s="562">
        <v>30000</v>
      </c>
      <c r="T286" s="562">
        <v>0</v>
      </c>
    </row>
    <row r="287" spans="1:22">
      <c r="A287" s="18">
        <v>11401</v>
      </c>
      <c r="B287" s="19" t="s">
        <v>149</v>
      </c>
      <c r="C287" s="20" t="s">
        <v>115</v>
      </c>
      <c r="D287" s="55" t="s">
        <v>150</v>
      </c>
      <c r="E287" s="47" t="s">
        <v>151</v>
      </c>
      <c r="F287" s="24">
        <v>2751</v>
      </c>
      <c r="G287" s="28" t="s">
        <v>156</v>
      </c>
      <c r="H287" s="522">
        <f t="shared" si="23"/>
        <v>3600</v>
      </c>
      <c r="I287" s="550">
        <v>0</v>
      </c>
      <c r="J287" s="550">
        <v>1000</v>
      </c>
      <c r="K287" s="550">
        <v>0</v>
      </c>
      <c r="L287" s="550">
        <v>0</v>
      </c>
      <c r="M287" s="550">
        <v>1000</v>
      </c>
      <c r="N287" s="550">
        <v>0</v>
      </c>
      <c r="O287" s="550">
        <v>0</v>
      </c>
      <c r="P287" s="550">
        <v>0</v>
      </c>
      <c r="Q287" s="550">
        <v>800</v>
      </c>
      <c r="R287" s="550">
        <v>0</v>
      </c>
      <c r="S287" s="550">
        <v>0</v>
      </c>
      <c r="T287" s="550">
        <v>800</v>
      </c>
    </row>
    <row r="288" spans="1:22">
      <c r="A288" s="18">
        <v>11401</v>
      </c>
      <c r="B288" s="19" t="s">
        <v>149</v>
      </c>
      <c r="C288" s="20" t="s">
        <v>115</v>
      </c>
      <c r="D288" s="55" t="s">
        <v>150</v>
      </c>
      <c r="E288" s="47" t="s">
        <v>151</v>
      </c>
      <c r="F288" s="24">
        <v>2911</v>
      </c>
      <c r="G288" s="23" t="s">
        <v>118</v>
      </c>
      <c r="H288" s="522">
        <f t="shared" si="23"/>
        <v>50000</v>
      </c>
      <c r="I288" s="550">
        <v>0</v>
      </c>
      <c r="J288" s="550">
        <v>20000</v>
      </c>
      <c r="K288" s="550">
        <v>0</v>
      </c>
      <c r="L288" s="550">
        <v>5000</v>
      </c>
      <c r="M288" s="550">
        <v>0</v>
      </c>
      <c r="N288" s="550">
        <v>5000</v>
      </c>
      <c r="O288" s="550">
        <v>6000</v>
      </c>
      <c r="P288" s="550">
        <v>0</v>
      </c>
      <c r="Q288" s="550">
        <v>6000</v>
      </c>
      <c r="R288" s="550">
        <v>0</v>
      </c>
      <c r="S288" s="550">
        <v>8000</v>
      </c>
      <c r="T288" s="550">
        <v>0</v>
      </c>
    </row>
    <row r="289" spans="1:20">
      <c r="A289" s="18">
        <v>11401</v>
      </c>
      <c r="B289" s="19" t="s">
        <v>149</v>
      </c>
      <c r="C289" s="20" t="s">
        <v>115</v>
      </c>
      <c r="D289" s="55" t="s">
        <v>150</v>
      </c>
      <c r="E289" s="47" t="s">
        <v>151</v>
      </c>
      <c r="F289" s="24">
        <v>2921</v>
      </c>
      <c r="G289" s="27" t="s">
        <v>105</v>
      </c>
      <c r="H289" s="522">
        <f t="shared" si="23"/>
        <v>15000</v>
      </c>
      <c r="I289" s="550">
        <v>0</v>
      </c>
      <c r="J289" s="550"/>
      <c r="K289" s="550">
        <v>5000</v>
      </c>
      <c r="L289" s="550"/>
      <c r="M289" s="550">
        <v>3000</v>
      </c>
      <c r="N289" s="550">
        <v>0</v>
      </c>
      <c r="O289" s="550">
        <v>2000</v>
      </c>
      <c r="P289" s="550">
        <v>2000</v>
      </c>
      <c r="Q289" s="550">
        <v>0</v>
      </c>
      <c r="R289" s="550">
        <v>1000</v>
      </c>
      <c r="S289" s="550">
        <v>2000</v>
      </c>
      <c r="T289" s="550">
        <v>0</v>
      </c>
    </row>
    <row r="290" spans="1:20">
      <c r="A290" s="18">
        <v>11401</v>
      </c>
      <c r="B290" s="19" t="s">
        <v>149</v>
      </c>
      <c r="C290" s="20" t="s">
        <v>115</v>
      </c>
      <c r="D290" s="55" t="s">
        <v>150</v>
      </c>
      <c r="E290" s="47" t="s">
        <v>151</v>
      </c>
      <c r="F290" s="24">
        <v>2931</v>
      </c>
      <c r="G290" s="27" t="s">
        <v>106</v>
      </c>
      <c r="H290" s="522">
        <f t="shared" si="23"/>
        <v>4000</v>
      </c>
      <c r="I290" s="550">
        <v>0</v>
      </c>
      <c r="J290" s="550">
        <v>500</v>
      </c>
      <c r="K290" s="550">
        <v>500</v>
      </c>
      <c r="L290" s="550">
        <v>500</v>
      </c>
      <c r="M290" s="550">
        <v>500</v>
      </c>
      <c r="N290" s="550">
        <v>500</v>
      </c>
      <c r="O290" s="550"/>
      <c r="P290" s="550">
        <v>500</v>
      </c>
      <c r="Q290" s="550">
        <v>500</v>
      </c>
      <c r="R290" s="550">
        <v>0</v>
      </c>
      <c r="S290" s="550">
        <v>500</v>
      </c>
      <c r="T290" s="550">
        <v>0</v>
      </c>
    </row>
    <row r="291" spans="1:20">
      <c r="A291" s="18">
        <v>11401</v>
      </c>
      <c r="B291" s="19" t="s">
        <v>149</v>
      </c>
      <c r="C291" s="20" t="s">
        <v>115</v>
      </c>
      <c r="D291" s="55" t="s">
        <v>150</v>
      </c>
      <c r="E291" s="47" t="s">
        <v>151</v>
      </c>
      <c r="F291" s="24">
        <v>2961</v>
      </c>
      <c r="G291" s="33" t="s">
        <v>145</v>
      </c>
      <c r="H291" s="522">
        <f t="shared" si="23"/>
        <v>18000</v>
      </c>
      <c r="I291" s="550"/>
      <c r="J291" s="550">
        <v>3000</v>
      </c>
      <c r="K291" s="550"/>
      <c r="L291" s="550">
        <v>3000</v>
      </c>
      <c r="M291" s="550"/>
      <c r="N291" s="550">
        <v>3000</v>
      </c>
      <c r="O291" s="550"/>
      <c r="P291" s="550">
        <v>3000</v>
      </c>
      <c r="Q291" s="550"/>
      <c r="R291" s="550">
        <v>3000</v>
      </c>
      <c r="S291" s="550"/>
      <c r="T291" s="550">
        <v>3000</v>
      </c>
    </row>
    <row r="292" spans="1:20">
      <c r="A292" s="18">
        <v>11401</v>
      </c>
      <c r="B292" s="19" t="s">
        <v>149</v>
      </c>
      <c r="C292" s="20" t="s">
        <v>115</v>
      </c>
      <c r="D292" s="55" t="s">
        <v>150</v>
      </c>
      <c r="E292" s="47" t="s">
        <v>151</v>
      </c>
      <c r="F292" s="24">
        <v>3111</v>
      </c>
      <c r="G292" s="28" t="s">
        <v>157</v>
      </c>
      <c r="H292" s="522">
        <f t="shared" si="23"/>
        <v>600000</v>
      </c>
      <c r="I292" s="550">
        <v>50000</v>
      </c>
      <c r="J292" s="550">
        <v>50000</v>
      </c>
      <c r="K292" s="550">
        <v>50000</v>
      </c>
      <c r="L292" s="550">
        <v>50000</v>
      </c>
      <c r="M292" s="550">
        <v>50000</v>
      </c>
      <c r="N292" s="550">
        <v>50000</v>
      </c>
      <c r="O292" s="550">
        <v>50000</v>
      </c>
      <c r="P292" s="550">
        <v>50000</v>
      </c>
      <c r="Q292" s="550">
        <v>50000</v>
      </c>
      <c r="R292" s="550">
        <v>50000</v>
      </c>
      <c r="S292" s="550">
        <v>50000</v>
      </c>
      <c r="T292" s="550">
        <v>50000</v>
      </c>
    </row>
    <row r="293" spans="1:20">
      <c r="A293" s="18">
        <v>11401</v>
      </c>
      <c r="B293" s="19" t="s">
        <v>149</v>
      </c>
      <c r="C293" s="20" t="s">
        <v>115</v>
      </c>
      <c r="D293" s="55" t="s">
        <v>150</v>
      </c>
      <c r="E293" s="47" t="s">
        <v>151</v>
      </c>
      <c r="F293" s="24">
        <v>3131</v>
      </c>
      <c r="G293" s="28" t="s">
        <v>158</v>
      </c>
      <c r="H293" s="522">
        <f t="shared" si="23"/>
        <v>6000</v>
      </c>
      <c r="I293" s="550">
        <v>500</v>
      </c>
      <c r="J293" s="550">
        <v>500</v>
      </c>
      <c r="K293" s="550">
        <v>500</v>
      </c>
      <c r="L293" s="550">
        <v>500</v>
      </c>
      <c r="M293" s="550">
        <v>500</v>
      </c>
      <c r="N293" s="550">
        <v>500</v>
      </c>
      <c r="O293" s="550">
        <v>500</v>
      </c>
      <c r="P293" s="550">
        <v>500</v>
      </c>
      <c r="Q293" s="550">
        <v>500</v>
      </c>
      <c r="R293" s="550">
        <v>500</v>
      </c>
      <c r="S293" s="550">
        <v>500</v>
      </c>
      <c r="T293" s="550">
        <v>500</v>
      </c>
    </row>
    <row r="294" spans="1:20">
      <c r="A294" s="18">
        <v>11401</v>
      </c>
      <c r="B294" s="19" t="s">
        <v>149</v>
      </c>
      <c r="C294" s="20" t="s">
        <v>115</v>
      </c>
      <c r="D294" s="55" t="s">
        <v>150</v>
      </c>
      <c r="E294" s="47" t="s">
        <v>151</v>
      </c>
      <c r="F294" s="24">
        <v>3141</v>
      </c>
      <c r="G294" s="28" t="s">
        <v>159</v>
      </c>
      <c r="H294" s="522">
        <f t="shared" si="23"/>
        <v>312000</v>
      </c>
      <c r="I294" s="550">
        <v>26000</v>
      </c>
      <c r="J294" s="550">
        <v>26000</v>
      </c>
      <c r="K294" s="550">
        <v>26000</v>
      </c>
      <c r="L294" s="550">
        <v>26000</v>
      </c>
      <c r="M294" s="550">
        <v>26000</v>
      </c>
      <c r="N294" s="550">
        <v>26000</v>
      </c>
      <c r="O294" s="550">
        <v>26000</v>
      </c>
      <c r="P294" s="550">
        <v>26000</v>
      </c>
      <c r="Q294" s="550">
        <v>26000</v>
      </c>
      <c r="R294" s="550">
        <v>26000</v>
      </c>
      <c r="S294" s="550">
        <v>26000</v>
      </c>
      <c r="T294" s="550">
        <v>26000</v>
      </c>
    </row>
    <row r="295" spans="1:20">
      <c r="A295" s="18">
        <v>11401</v>
      </c>
      <c r="B295" s="19" t="s">
        <v>149</v>
      </c>
      <c r="C295" s="20" t="s">
        <v>115</v>
      </c>
      <c r="D295" s="55" t="s">
        <v>150</v>
      </c>
      <c r="E295" s="47" t="s">
        <v>151</v>
      </c>
      <c r="F295" s="24">
        <v>3151</v>
      </c>
      <c r="G295" s="28" t="s">
        <v>160</v>
      </c>
      <c r="H295" s="522">
        <f t="shared" si="23"/>
        <v>360000</v>
      </c>
      <c r="I295" s="550">
        <v>30000</v>
      </c>
      <c r="J295" s="550">
        <v>30000</v>
      </c>
      <c r="K295" s="550">
        <v>30000</v>
      </c>
      <c r="L295" s="550">
        <v>30000</v>
      </c>
      <c r="M295" s="550">
        <v>30000</v>
      </c>
      <c r="N295" s="550">
        <v>30000</v>
      </c>
      <c r="O295" s="550">
        <v>30000</v>
      </c>
      <c r="P295" s="550">
        <v>30000</v>
      </c>
      <c r="Q295" s="550">
        <v>30000</v>
      </c>
      <c r="R295" s="550">
        <v>30000</v>
      </c>
      <c r="S295" s="550">
        <v>30000</v>
      </c>
      <c r="T295" s="550">
        <v>30000</v>
      </c>
    </row>
    <row r="296" spans="1:20">
      <c r="A296" s="18">
        <v>11401</v>
      </c>
      <c r="B296" s="19" t="s">
        <v>149</v>
      </c>
      <c r="C296" s="20" t="s">
        <v>115</v>
      </c>
      <c r="D296" s="55" t="s">
        <v>150</v>
      </c>
      <c r="E296" s="47" t="s">
        <v>151</v>
      </c>
      <c r="F296" s="24">
        <v>3171</v>
      </c>
      <c r="G296" s="27" t="s">
        <v>161</v>
      </c>
      <c r="H296" s="522">
        <f t="shared" si="23"/>
        <v>52560</v>
      </c>
      <c r="I296" s="550">
        <v>4380</v>
      </c>
      <c r="J296" s="550">
        <v>4380</v>
      </c>
      <c r="K296" s="550">
        <v>4380</v>
      </c>
      <c r="L296" s="550">
        <v>4380</v>
      </c>
      <c r="M296" s="550">
        <v>4380</v>
      </c>
      <c r="N296" s="550">
        <v>4380</v>
      </c>
      <c r="O296" s="550">
        <v>4380</v>
      </c>
      <c r="P296" s="550">
        <v>4380</v>
      </c>
      <c r="Q296" s="550">
        <v>4380</v>
      </c>
      <c r="R296" s="550">
        <v>4380</v>
      </c>
      <c r="S296" s="550">
        <v>4380</v>
      </c>
      <c r="T296" s="550">
        <v>4380</v>
      </c>
    </row>
    <row r="297" spans="1:20">
      <c r="A297" s="18">
        <v>11401</v>
      </c>
      <c r="B297" s="19" t="s">
        <v>149</v>
      </c>
      <c r="C297" s="20" t="s">
        <v>115</v>
      </c>
      <c r="D297" s="55" t="s">
        <v>150</v>
      </c>
      <c r="E297" s="47" t="s">
        <v>151</v>
      </c>
      <c r="F297" s="24">
        <v>3221</v>
      </c>
      <c r="G297" s="28" t="s">
        <v>162</v>
      </c>
      <c r="H297" s="522">
        <f t="shared" si="23"/>
        <v>120000</v>
      </c>
      <c r="I297" s="550">
        <v>10000</v>
      </c>
      <c r="J297" s="550">
        <v>10000</v>
      </c>
      <c r="K297" s="550">
        <v>10000</v>
      </c>
      <c r="L297" s="550">
        <v>10000</v>
      </c>
      <c r="M297" s="550">
        <v>10000</v>
      </c>
      <c r="N297" s="550">
        <v>10000</v>
      </c>
      <c r="O297" s="550">
        <v>10000</v>
      </c>
      <c r="P297" s="550">
        <v>10000</v>
      </c>
      <c r="Q297" s="550">
        <v>10000</v>
      </c>
      <c r="R297" s="550">
        <v>10000</v>
      </c>
      <c r="S297" s="550">
        <v>10000</v>
      </c>
      <c r="T297" s="550">
        <v>10000</v>
      </c>
    </row>
    <row r="298" spans="1:20">
      <c r="A298" s="18">
        <v>11401</v>
      </c>
      <c r="B298" s="19" t="s">
        <v>149</v>
      </c>
      <c r="C298" s="20" t="s">
        <v>115</v>
      </c>
      <c r="D298" s="55" t="s">
        <v>150</v>
      </c>
      <c r="E298" s="47" t="s">
        <v>151</v>
      </c>
      <c r="F298" s="24">
        <v>3291</v>
      </c>
      <c r="G298" s="23" t="s">
        <v>146</v>
      </c>
      <c r="H298" s="522">
        <f t="shared" si="23"/>
        <v>70000</v>
      </c>
      <c r="I298" s="550">
        <v>0</v>
      </c>
      <c r="J298" s="550">
        <v>15000</v>
      </c>
      <c r="K298" s="550">
        <v>0</v>
      </c>
      <c r="L298" s="550">
        <v>0</v>
      </c>
      <c r="M298" s="550">
        <v>10000</v>
      </c>
      <c r="N298" s="550">
        <v>15000</v>
      </c>
      <c r="O298" s="550">
        <v>0</v>
      </c>
      <c r="P298" s="550">
        <v>0</v>
      </c>
      <c r="Q298" s="550">
        <v>10000</v>
      </c>
      <c r="R298" s="550">
        <v>0</v>
      </c>
      <c r="S298" s="550">
        <v>10000</v>
      </c>
      <c r="T298" s="550">
        <v>10000</v>
      </c>
    </row>
    <row r="299" spans="1:20">
      <c r="A299" s="18">
        <v>11401</v>
      </c>
      <c r="B299" s="19" t="s">
        <v>149</v>
      </c>
      <c r="C299" s="20" t="s">
        <v>115</v>
      </c>
      <c r="D299" s="55" t="s">
        <v>150</v>
      </c>
      <c r="E299" s="47" t="s">
        <v>151</v>
      </c>
      <c r="F299" s="24">
        <v>3341</v>
      </c>
      <c r="G299" s="23" t="s">
        <v>69</v>
      </c>
      <c r="H299" s="522">
        <f t="shared" si="23"/>
        <v>30000</v>
      </c>
      <c r="I299" s="550"/>
      <c r="J299" s="550">
        <v>10000</v>
      </c>
      <c r="K299" s="550"/>
      <c r="L299" s="550">
        <v>10000</v>
      </c>
      <c r="M299" s="550"/>
      <c r="N299" s="550"/>
      <c r="O299" s="550"/>
      <c r="P299" s="550"/>
      <c r="Q299" s="550"/>
      <c r="R299" s="550">
        <v>10000</v>
      </c>
      <c r="S299" s="550"/>
      <c r="T299" s="550"/>
    </row>
    <row r="300" spans="1:20">
      <c r="A300" s="18">
        <v>11401</v>
      </c>
      <c r="B300" s="19" t="s">
        <v>149</v>
      </c>
      <c r="C300" s="20" t="s">
        <v>115</v>
      </c>
      <c r="D300" s="55" t="s">
        <v>150</v>
      </c>
      <c r="E300" s="47" t="s">
        <v>151</v>
      </c>
      <c r="F300" s="24">
        <v>3441</v>
      </c>
      <c r="G300" s="92" t="s">
        <v>71</v>
      </c>
      <c r="H300" s="522">
        <f t="shared" si="23"/>
        <v>600000</v>
      </c>
      <c r="I300" s="550">
        <v>0</v>
      </c>
      <c r="J300" s="550">
        <v>0</v>
      </c>
      <c r="K300" s="550">
        <v>0</v>
      </c>
      <c r="L300" s="550"/>
      <c r="M300" s="550">
        <v>600000</v>
      </c>
      <c r="N300" s="550">
        <v>0</v>
      </c>
      <c r="O300" s="550">
        <v>0</v>
      </c>
      <c r="P300" s="550"/>
      <c r="Q300" s="550">
        <v>0</v>
      </c>
      <c r="R300" s="550">
        <v>0</v>
      </c>
      <c r="S300" s="550">
        <v>0</v>
      </c>
      <c r="T300" s="550">
        <v>0</v>
      </c>
    </row>
    <row r="301" spans="1:20">
      <c r="A301" s="18">
        <v>11401</v>
      </c>
      <c r="B301" s="19" t="s">
        <v>149</v>
      </c>
      <c r="C301" s="20" t="s">
        <v>115</v>
      </c>
      <c r="D301" s="55" t="s">
        <v>150</v>
      </c>
      <c r="E301" s="47" t="s">
        <v>151</v>
      </c>
      <c r="F301" s="24">
        <v>3471</v>
      </c>
      <c r="G301" s="28" t="s">
        <v>163</v>
      </c>
      <c r="H301" s="522">
        <f t="shared" si="23"/>
        <v>10500</v>
      </c>
      <c r="I301" s="550">
        <v>0</v>
      </c>
      <c r="J301" s="550">
        <v>1750</v>
      </c>
      <c r="K301" s="550">
        <v>0</v>
      </c>
      <c r="L301" s="550">
        <v>1750</v>
      </c>
      <c r="M301" s="550">
        <v>0</v>
      </c>
      <c r="N301" s="550">
        <v>1750</v>
      </c>
      <c r="O301" s="550">
        <v>0</v>
      </c>
      <c r="P301" s="550">
        <v>0</v>
      </c>
      <c r="Q301" s="550">
        <v>2625</v>
      </c>
      <c r="R301" s="550">
        <v>0</v>
      </c>
      <c r="S301" s="550">
        <v>2625</v>
      </c>
      <c r="T301" s="550">
        <v>0</v>
      </c>
    </row>
    <row r="302" spans="1:20">
      <c r="A302" s="18">
        <v>11401</v>
      </c>
      <c r="B302" s="19" t="s">
        <v>149</v>
      </c>
      <c r="C302" s="20" t="s">
        <v>115</v>
      </c>
      <c r="D302" s="55" t="s">
        <v>150</v>
      </c>
      <c r="E302" s="47" t="s">
        <v>151</v>
      </c>
      <c r="F302" s="24">
        <v>3511</v>
      </c>
      <c r="G302" s="28" t="s">
        <v>97</v>
      </c>
      <c r="H302" s="522">
        <f t="shared" si="23"/>
        <v>200000</v>
      </c>
      <c r="I302" s="550">
        <v>15000</v>
      </c>
      <c r="J302" s="550">
        <v>15000</v>
      </c>
      <c r="K302" s="550">
        <v>30000</v>
      </c>
      <c r="L302" s="550">
        <v>15000</v>
      </c>
      <c r="M302" s="550">
        <v>20000</v>
      </c>
      <c r="N302" s="550">
        <v>15000</v>
      </c>
      <c r="O302" s="550">
        <v>15000</v>
      </c>
      <c r="P302" s="550">
        <v>15000</v>
      </c>
      <c r="Q302" s="550">
        <v>15000</v>
      </c>
      <c r="R302" s="550">
        <v>15000</v>
      </c>
      <c r="S302" s="550">
        <v>15000</v>
      </c>
      <c r="T302" s="550">
        <v>15000</v>
      </c>
    </row>
    <row r="303" spans="1:20">
      <c r="A303" s="18">
        <v>11401</v>
      </c>
      <c r="B303" s="19" t="s">
        <v>149</v>
      </c>
      <c r="C303" s="20" t="s">
        <v>115</v>
      </c>
      <c r="D303" s="55" t="s">
        <v>150</v>
      </c>
      <c r="E303" s="47" t="s">
        <v>151</v>
      </c>
      <c r="F303" s="24">
        <v>3512</v>
      </c>
      <c r="G303" s="28" t="s">
        <v>164</v>
      </c>
      <c r="H303" s="522">
        <f t="shared" si="23"/>
        <v>33000</v>
      </c>
      <c r="I303" s="550">
        <v>0</v>
      </c>
      <c r="J303" s="550">
        <v>5000</v>
      </c>
      <c r="K303" s="550">
        <v>0</v>
      </c>
      <c r="L303" s="550">
        <v>5000</v>
      </c>
      <c r="M303" s="550">
        <v>0</v>
      </c>
      <c r="N303" s="550">
        <v>0</v>
      </c>
      <c r="O303" s="550">
        <v>5000</v>
      </c>
      <c r="P303" s="550">
        <v>5000</v>
      </c>
      <c r="Q303" s="550">
        <v>5000</v>
      </c>
      <c r="R303" s="550">
        <v>4000</v>
      </c>
      <c r="S303" s="550">
        <v>4000</v>
      </c>
      <c r="T303" s="550">
        <v>0</v>
      </c>
    </row>
    <row r="304" spans="1:20">
      <c r="A304" s="18">
        <v>11401</v>
      </c>
      <c r="B304" s="19" t="s">
        <v>149</v>
      </c>
      <c r="C304" s="20" t="s">
        <v>115</v>
      </c>
      <c r="D304" s="55" t="s">
        <v>150</v>
      </c>
      <c r="E304" s="47" t="s">
        <v>151</v>
      </c>
      <c r="F304" s="24">
        <v>3521</v>
      </c>
      <c r="G304" s="93" t="s">
        <v>87</v>
      </c>
      <c r="H304" s="522">
        <f t="shared" si="23"/>
        <v>22500</v>
      </c>
      <c r="I304" s="550">
        <v>2000</v>
      </c>
      <c r="J304" s="550">
        <v>2000</v>
      </c>
      <c r="K304" s="550">
        <v>2000</v>
      </c>
      <c r="L304" s="550">
        <v>2000</v>
      </c>
      <c r="M304" s="550">
        <v>2000</v>
      </c>
      <c r="N304" s="550">
        <v>2000</v>
      </c>
      <c r="O304" s="550">
        <v>2000</v>
      </c>
      <c r="P304" s="550">
        <v>2000</v>
      </c>
      <c r="Q304" s="550">
        <v>2000</v>
      </c>
      <c r="R304" s="550">
        <v>1500</v>
      </c>
      <c r="S304" s="550">
        <v>1500</v>
      </c>
      <c r="T304" s="550">
        <v>1500</v>
      </c>
    </row>
    <row r="305" spans="1:20">
      <c r="A305" s="18">
        <v>11401</v>
      </c>
      <c r="B305" s="19" t="s">
        <v>149</v>
      </c>
      <c r="C305" s="20" t="s">
        <v>115</v>
      </c>
      <c r="D305" s="55" t="s">
        <v>150</v>
      </c>
      <c r="E305" s="47" t="s">
        <v>151</v>
      </c>
      <c r="F305" s="88">
        <v>3551</v>
      </c>
      <c r="G305" s="28" t="s">
        <v>139</v>
      </c>
      <c r="H305" s="522">
        <f t="shared" si="23"/>
        <v>50000</v>
      </c>
      <c r="I305" s="562"/>
      <c r="J305" s="562">
        <v>6000</v>
      </c>
      <c r="K305" s="562"/>
      <c r="L305" s="562">
        <v>8000</v>
      </c>
      <c r="M305" s="562"/>
      <c r="N305" s="562">
        <v>6000</v>
      </c>
      <c r="O305" s="562"/>
      <c r="P305" s="562">
        <v>6000</v>
      </c>
      <c r="Q305" s="562">
        <v>6000</v>
      </c>
      <c r="R305" s="562">
        <v>6000</v>
      </c>
      <c r="S305" s="562">
        <v>6000</v>
      </c>
      <c r="T305" s="562">
        <v>6000</v>
      </c>
    </row>
    <row r="306" spans="1:20">
      <c r="A306" s="18">
        <v>11401</v>
      </c>
      <c r="B306" s="19" t="s">
        <v>149</v>
      </c>
      <c r="C306" s="20" t="s">
        <v>115</v>
      </c>
      <c r="D306" s="55" t="s">
        <v>150</v>
      </c>
      <c r="E306" s="47" t="s">
        <v>151</v>
      </c>
      <c r="F306" s="24">
        <v>3591</v>
      </c>
      <c r="G306" s="28" t="s">
        <v>165</v>
      </c>
      <c r="H306" s="522">
        <f t="shared" si="23"/>
        <v>3000</v>
      </c>
      <c r="I306" s="550">
        <v>0</v>
      </c>
      <c r="J306" s="550">
        <v>0</v>
      </c>
      <c r="K306" s="550">
        <v>0</v>
      </c>
      <c r="L306" s="550">
        <v>0</v>
      </c>
      <c r="M306" s="550">
        <v>1500</v>
      </c>
      <c r="N306" s="550">
        <v>0</v>
      </c>
      <c r="O306" s="550">
        <v>0</v>
      </c>
      <c r="P306" s="550">
        <v>0</v>
      </c>
      <c r="Q306" s="550">
        <v>0</v>
      </c>
      <c r="R306" s="550">
        <v>0</v>
      </c>
      <c r="S306" s="550">
        <v>1500</v>
      </c>
      <c r="T306" s="550">
        <v>0</v>
      </c>
    </row>
    <row r="307" spans="1:20">
      <c r="A307" s="18">
        <v>11401</v>
      </c>
      <c r="B307" s="19" t="s">
        <v>149</v>
      </c>
      <c r="C307" s="20" t="s">
        <v>115</v>
      </c>
      <c r="D307" s="55" t="s">
        <v>150</v>
      </c>
      <c r="E307" s="47" t="s">
        <v>151</v>
      </c>
      <c r="F307" s="24">
        <v>3721</v>
      </c>
      <c r="G307" s="33" t="s">
        <v>166</v>
      </c>
      <c r="H307" s="522">
        <f t="shared" si="23"/>
        <v>2000</v>
      </c>
      <c r="I307" s="550">
        <v>0</v>
      </c>
      <c r="J307" s="550">
        <v>0</v>
      </c>
      <c r="K307" s="550">
        <v>0</v>
      </c>
      <c r="L307" s="550">
        <v>0</v>
      </c>
      <c r="M307" s="550">
        <v>0</v>
      </c>
      <c r="N307" s="550">
        <v>2000</v>
      </c>
      <c r="O307" s="550">
        <v>0</v>
      </c>
      <c r="P307" s="550">
        <v>0</v>
      </c>
      <c r="Q307" s="550">
        <v>0</v>
      </c>
      <c r="R307" s="550">
        <v>0</v>
      </c>
      <c r="S307" s="550">
        <v>0</v>
      </c>
      <c r="T307" s="550">
        <v>0</v>
      </c>
    </row>
    <row r="308" spans="1:20">
      <c r="A308" s="18">
        <v>11401</v>
      </c>
      <c r="B308" s="19" t="s">
        <v>149</v>
      </c>
      <c r="C308" s="20" t="s">
        <v>115</v>
      </c>
      <c r="D308" s="55" t="s">
        <v>150</v>
      </c>
      <c r="E308" s="47" t="s">
        <v>151</v>
      </c>
      <c r="F308" s="24">
        <v>3751</v>
      </c>
      <c r="G308" s="23" t="s">
        <v>73</v>
      </c>
      <c r="H308" s="522">
        <f t="shared" si="23"/>
        <v>4000</v>
      </c>
      <c r="I308" s="550"/>
      <c r="J308" s="550">
        <v>500</v>
      </c>
      <c r="K308" s="550">
        <v>500</v>
      </c>
      <c r="L308" s="550">
        <v>500</v>
      </c>
      <c r="M308" s="550"/>
      <c r="N308" s="550">
        <v>500</v>
      </c>
      <c r="O308" s="550"/>
      <c r="P308" s="550">
        <v>500</v>
      </c>
      <c r="Q308" s="550"/>
      <c r="R308" s="550">
        <v>500</v>
      </c>
      <c r="S308" s="550">
        <v>500</v>
      </c>
      <c r="T308" s="550">
        <v>500</v>
      </c>
    </row>
    <row r="309" spans="1:20">
      <c r="A309" s="18">
        <v>11401</v>
      </c>
      <c r="B309" s="19" t="s">
        <v>149</v>
      </c>
      <c r="C309" s="20" t="s">
        <v>115</v>
      </c>
      <c r="D309" s="55" t="s">
        <v>150</v>
      </c>
      <c r="E309" s="47" t="s">
        <v>151</v>
      </c>
      <c r="F309" s="24">
        <v>3791</v>
      </c>
      <c r="G309" s="23" t="s">
        <v>41</v>
      </c>
      <c r="H309" s="522">
        <f t="shared" si="23"/>
        <v>400</v>
      </c>
      <c r="I309" s="550">
        <v>0</v>
      </c>
      <c r="J309" s="550">
        <v>50</v>
      </c>
      <c r="K309" s="550">
        <v>50</v>
      </c>
      <c r="L309" s="550">
        <v>50</v>
      </c>
      <c r="M309" s="550">
        <v>0</v>
      </c>
      <c r="N309" s="550">
        <v>50</v>
      </c>
      <c r="O309" s="550">
        <v>0</v>
      </c>
      <c r="P309" s="550">
        <v>50</v>
      </c>
      <c r="Q309" s="550">
        <v>0</v>
      </c>
      <c r="R309" s="550">
        <v>50</v>
      </c>
      <c r="S309" s="550">
        <v>50</v>
      </c>
      <c r="T309" s="550">
        <v>50</v>
      </c>
    </row>
    <row r="310" spans="1:20">
      <c r="A310" s="18">
        <v>11401</v>
      </c>
      <c r="B310" s="19" t="s">
        <v>149</v>
      </c>
      <c r="C310" s="20" t="s">
        <v>115</v>
      </c>
      <c r="D310" s="55" t="s">
        <v>150</v>
      </c>
      <c r="E310" s="47" t="s">
        <v>151</v>
      </c>
      <c r="F310" s="24">
        <v>3821</v>
      </c>
      <c r="G310" s="28" t="s">
        <v>167</v>
      </c>
      <c r="H310" s="522">
        <f t="shared" si="23"/>
        <v>163968.84</v>
      </c>
      <c r="I310" s="550">
        <v>0</v>
      </c>
      <c r="J310" s="550">
        <v>40000</v>
      </c>
      <c r="K310" s="550">
        <v>0</v>
      </c>
      <c r="L310" s="550">
        <v>0</v>
      </c>
      <c r="M310" s="550">
        <v>0</v>
      </c>
      <c r="N310" s="550">
        <v>30000</v>
      </c>
      <c r="O310" s="550">
        <v>0</v>
      </c>
      <c r="P310" s="550">
        <v>0</v>
      </c>
      <c r="Q310" s="550">
        <v>30000</v>
      </c>
      <c r="R310" s="550">
        <v>0</v>
      </c>
      <c r="S310" s="550">
        <v>30000</v>
      </c>
      <c r="T310" s="550">
        <f>40000-6031.16</f>
        <v>33968.839999999997</v>
      </c>
    </row>
    <row r="311" spans="1:20">
      <c r="A311" s="18">
        <v>11401</v>
      </c>
      <c r="B311" s="19" t="s">
        <v>149</v>
      </c>
      <c r="C311" s="20" t="s">
        <v>115</v>
      </c>
      <c r="D311" s="55" t="s">
        <v>150</v>
      </c>
      <c r="E311" s="47" t="s">
        <v>151</v>
      </c>
      <c r="F311" s="24">
        <v>3921</v>
      </c>
      <c r="G311" s="28" t="s">
        <v>76</v>
      </c>
      <c r="H311" s="522">
        <f t="shared" si="23"/>
        <v>8000</v>
      </c>
      <c r="I311" s="550"/>
      <c r="J311" s="550"/>
      <c r="K311" s="550">
        <v>2000</v>
      </c>
      <c r="L311" s="550"/>
      <c r="M311" s="550"/>
      <c r="N311" s="550">
        <v>2000</v>
      </c>
      <c r="O311" s="550"/>
      <c r="P311" s="550"/>
      <c r="Q311" s="550">
        <v>2000</v>
      </c>
      <c r="R311" s="550"/>
      <c r="S311" s="550">
        <v>2000</v>
      </c>
      <c r="T311" s="550"/>
    </row>
    <row r="312" spans="1:20">
      <c r="A312" s="18">
        <v>11401</v>
      </c>
      <c r="B312" s="19" t="s">
        <v>149</v>
      </c>
      <c r="C312" s="20" t="s">
        <v>115</v>
      </c>
      <c r="D312" s="55" t="s">
        <v>150</v>
      </c>
      <c r="E312" s="47" t="s">
        <v>151</v>
      </c>
      <c r="F312" s="24">
        <v>3981</v>
      </c>
      <c r="G312" s="28" t="s">
        <v>168</v>
      </c>
      <c r="H312" s="522">
        <f t="shared" si="23"/>
        <v>33120</v>
      </c>
      <c r="I312" s="550">
        <f>2593+167</f>
        <v>2760</v>
      </c>
      <c r="J312" s="550">
        <v>2760</v>
      </c>
      <c r="K312" s="550">
        <v>2760</v>
      </c>
      <c r="L312" s="550">
        <v>2760</v>
      </c>
      <c r="M312" s="550">
        <v>2760</v>
      </c>
      <c r="N312" s="550">
        <v>2760</v>
      </c>
      <c r="O312" s="550">
        <v>2760</v>
      </c>
      <c r="P312" s="550">
        <v>2760</v>
      </c>
      <c r="Q312" s="550">
        <v>2760</v>
      </c>
      <c r="R312" s="550">
        <v>2760</v>
      </c>
      <c r="S312" s="550">
        <v>2760</v>
      </c>
      <c r="T312" s="550">
        <v>2760</v>
      </c>
    </row>
    <row r="313" spans="1:20" s="516" customFormat="1">
      <c r="A313" s="18">
        <v>11401</v>
      </c>
      <c r="B313" s="19" t="s">
        <v>149</v>
      </c>
      <c r="C313" s="20" t="s">
        <v>115</v>
      </c>
      <c r="D313" s="55" t="s">
        <v>150</v>
      </c>
      <c r="E313" s="47" t="s">
        <v>151</v>
      </c>
      <c r="F313" s="24">
        <v>4511</v>
      </c>
      <c r="G313" s="28" t="s">
        <v>1592</v>
      </c>
      <c r="H313" s="522">
        <f t="shared" si="23"/>
        <v>132880.98000000004</v>
      </c>
      <c r="I313" s="550">
        <v>9899.27</v>
      </c>
      <c r="J313" s="550">
        <v>9899.27</v>
      </c>
      <c r="K313" s="550">
        <v>9899.27</v>
      </c>
      <c r="L313" s="550">
        <v>9899.27</v>
      </c>
      <c r="M313" s="550">
        <v>9899.27</v>
      </c>
      <c r="N313" s="550">
        <v>9899.27</v>
      </c>
      <c r="O313" s="550">
        <v>9899.27</v>
      </c>
      <c r="P313" s="550">
        <v>9899.27</v>
      </c>
      <c r="Q313" s="550">
        <v>9899.27</v>
      </c>
      <c r="R313" s="550">
        <v>9899.27</v>
      </c>
      <c r="S313" s="550">
        <v>9899.27</v>
      </c>
      <c r="T313" s="550">
        <f>9899.27+14089.74</f>
        <v>23989.010000000002</v>
      </c>
    </row>
    <row r="314" spans="1:20" s="516" customFormat="1">
      <c r="A314" s="18">
        <v>11401</v>
      </c>
      <c r="B314" s="19" t="s">
        <v>149</v>
      </c>
      <c r="C314" s="20" t="s">
        <v>115</v>
      </c>
      <c r="D314" s="55" t="s">
        <v>150</v>
      </c>
      <c r="E314" s="47" t="s">
        <v>151</v>
      </c>
      <c r="F314" s="24">
        <v>4521</v>
      </c>
      <c r="G314" s="28" t="s">
        <v>617</v>
      </c>
      <c r="H314" s="522">
        <f t="shared" si="23"/>
        <v>133891.20000000001</v>
      </c>
      <c r="I314" s="550">
        <v>9933</v>
      </c>
      <c r="J314" s="550">
        <v>9933</v>
      </c>
      <c r="K314" s="550">
        <v>9933</v>
      </c>
      <c r="L314" s="550">
        <v>9933</v>
      </c>
      <c r="M314" s="550">
        <v>9933</v>
      </c>
      <c r="N314" s="550">
        <v>9933</v>
      </c>
      <c r="O314" s="550">
        <v>9933</v>
      </c>
      <c r="P314" s="550">
        <v>9933</v>
      </c>
      <c r="Q314" s="550">
        <v>9933</v>
      </c>
      <c r="R314" s="550">
        <v>9933</v>
      </c>
      <c r="S314" s="550">
        <v>9933</v>
      </c>
      <c r="T314" s="550">
        <f>9933+14695.2</f>
        <v>24628.2</v>
      </c>
    </row>
    <row r="315" spans="1:20">
      <c r="A315" s="59"/>
      <c r="B315" s="60"/>
      <c r="C315" s="54"/>
      <c r="D315" s="55"/>
      <c r="E315" s="30"/>
      <c r="F315" s="88"/>
      <c r="G315" s="74" t="s">
        <v>23</v>
      </c>
      <c r="H315" s="530">
        <f>SUM(H268:H314)</f>
        <v>6207215.5769208837</v>
      </c>
      <c r="I315" s="561"/>
      <c r="J315" s="561"/>
      <c r="K315" s="561"/>
      <c r="L315" s="561"/>
      <c r="M315" s="561"/>
      <c r="N315" s="561"/>
      <c r="O315" s="561"/>
      <c r="P315" s="561"/>
      <c r="Q315" s="561"/>
      <c r="R315" s="557"/>
      <c r="S315" s="557"/>
      <c r="T315" s="557"/>
    </row>
    <row r="316" spans="1:20">
      <c r="A316" s="59"/>
      <c r="B316" s="60"/>
      <c r="C316" s="55"/>
      <c r="D316" s="55"/>
      <c r="E316" s="30"/>
      <c r="F316" s="22"/>
      <c r="G316" s="78" t="s">
        <v>29</v>
      </c>
      <c r="H316" s="526">
        <f>+H315</f>
        <v>6207215.5769208837</v>
      </c>
      <c r="I316" s="38">
        <f>SUM(I268:I312)</f>
        <v>284473</v>
      </c>
      <c r="J316" s="38">
        <f t="shared" ref="J316:T316" si="24">SUM(J268:J315)</f>
        <v>436605.27</v>
      </c>
      <c r="K316" s="38">
        <f t="shared" si="24"/>
        <v>329855.27</v>
      </c>
      <c r="L316" s="38">
        <f t="shared" si="24"/>
        <v>345105.27</v>
      </c>
      <c r="M316" s="38">
        <f t="shared" si="24"/>
        <v>945305.27</v>
      </c>
      <c r="N316" s="38">
        <f t="shared" si="24"/>
        <v>368105.27</v>
      </c>
      <c r="O316" s="38">
        <f t="shared" si="24"/>
        <v>325805.27</v>
      </c>
      <c r="P316" s="38">
        <f t="shared" si="24"/>
        <v>320855.27</v>
      </c>
      <c r="Q316" s="38">
        <f t="shared" si="24"/>
        <v>413730.27</v>
      </c>
      <c r="R316" s="38">
        <f t="shared" si="24"/>
        <v>301855.27</v>
      </c>
      <c r="S316" s="38">
        <f t="shared" si="24"/>
        <v>412980.27</v>
      </c>
      <c r="T316" s="38">
        <f t="shared" si="24"/>
        <v>388909.05</v>
      </c>
    </row>
    <row r="317" spans="1:20">
      <c r="A317" s="79"/>
      <c r="B317" s="80"/>
      <c r="C317" s="81"/>
      <c r="D317" s="81"/>
      <c r="E317" s="82"/>
      <c r="F317" s="43"/>
      <c r="G317" s="83"/>
      <c r="H317" s="527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1:20" s="516" customFormat="1">
      <c r="A318" s="79"/>
      <c r="B318" s="80"/>
      <c r="C318" s="81"/>
      <c r="D318" s="81"/>
      <c r="E318" s="82"/>
      <c r="F318" s="43"/>
      <c r="G318" s="83"/>
      <c r="H318" s="527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1:20">
      <c r="F319" s="64"/>
    </row>
    <row r="320" spans="1:20" ht="18.75">
      <c r="A320" s="10"/>
      <c r="B320" s="11"/>
      <c r="C320" s="12"/>
      <c r="D320" s="12"/>
      <c r="E320" s="13"/>
      <c r="F320" s="46"/>
      <c r="G320" s="1000" t="s">
        <v>169</v>
      </c>
      <c r="H320" s="531"/>
      <c r="I320" s="16"/>
      <c r="J320" s="17"/>
      <c r="K320" s="16"/>
      <c r="L320" s="17"/>
      <c r="M320" s="16"/>
      <c r="N320" s="16"/>
      <c r="O320" s="17"/>
      <c r="P320" s="15"/>
      <c r="Q320" s="15"/>
      <c r="R320" s="15"/>
      <c r="S320" s="15"/>
      <c r="T320" s="15"/>
    </row>
    <row r="321" spans="1:20">
      <c r="A321" s="18">
        <v>11401</v>
      </c>
      <c r="B321" s="19" t="s">
        <v>170</v>
      </c>
      <c r="C321" s="20" t="s">
        <v>171</v>
      </c>
      <c r="D321" s="55" t="s">
        <v>172</v>
      </c>
      <c r="E321" s="47" t="s">
        <v>173</v>
      </c>
      <c r="F321" s="24">
        <v>1131</v>
      </c>
      <c r="G321" s="23" t="s">
        <v>12</v>
      </c>
      <c r="H321" s="522">
        <f>'Plantilla 2015 '!L239</f>
        <v>258637.84227840003</v>
      </c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</row>
    <row r="322" spans="1:20">
      <c r="A322" s="18">
        <v>11401</v>
      </c>
      <c r="B322" s="19" t="s">
        <v>170</v>
      </c>
      <c r="C322" s="20" t="s">
        <v>171</v>
      </c>
      <c r="D322" s="55" t="s">
        <v>172</v>
      </c>
      <c r="E322" s="47" t="s">
        <v>173</v>
      </c>
      <c r="F322" s="47">
        <v>1321</v>
      </c>
      <c r="G322" s="23" t="s">
        <v>56</v>
      </c>
      <c r="H322" s="522">
        <f>'Plantilla 2015 '!K239</f>
        <v>4251.5809689600001</v>
      </c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</row>
    <row r="323" spans="1:20">
      <c r="A323" s="18">
        <v>11401</v>
      </c>
      <c r="B323" s="19" t="s">
        <v>170</v>
      </c>
      <c r="C323" s="20" t="s">
        <v>171</v>
      </c>
      <c r="D323" s="55" t="s">
        <v>172</v>
      </c>
      <c r="E323" s="47" t="s">
        <v>173</v>
      </c>
      <c r="F323" s="47">
        <v>1323</v>
      </c>
      <c r="G323" s="23" t="s">
        <v>13</v>
      </c>
      <c r="H323" s="522">
        <f>'Plantilla 2015 '!I239</f>
        <v>31886.857267200008</v>
      </c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</row>
    <row r="324" spans="1:20">
      <c r="A324" s="18">
        <v>11401</v>
      </c>
      <c r="B324" s="19" t="s">
        <v>170</v>
      </c>
      <c r="C324" s="20" t="s">
        <v>171</v>
      </c>
      <c r="D324" s="55" t="s">
        <v>172</v>
      </c>
      <c r="E324" s="47" t="s">
        <v>173</v>
      </c>
      <c r="F324" s="47">
        <v>1541</v>
      </c>
      <c r="G324" s="28" t="s">
        <v>174</v>
      </c>
      <c r="H324" s="522">
        <f>'Plantilla 2015 '!J239</f>
        <v>20691.027382272005</v>
      </c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</row>
    <row r="325" spans="1:20">
      <c r="A325" s="18">
        <v>11401</v>
      </c>
      <c r="B325" s="19" t="s">
        <v>170</v>
      </c>
      <c r="C325" s="20" t="s">
        <v>171</v>
      </c>
      <c r="D325" s="55" t="s">
        <v>172</v>
      </c>
      <c r="E325" s="47" t="s">
        <v>173</v>
      </c>
      <c r="F325" s="47">
        <v>1551</v>
      </c>
      <c r="G325" s="28" t="s">
        <v>175</v>
      </c>
      <c r="H325" s="522">
        <f t="shared" ref="H325:H333" si="25">SUM(I325:T325)</f>
        <v>5000</v>
      </c>
      <c r="I325" s="102">
        <v>5000</v>
      </c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</row>
    <row r="326" spans="1:20">
      <c r="A326" s="18">
        <v>11401</v>
      </c>
      <c r="B326" s="19" t="s">
        <v>170</v>
      </c>
      <c r="C326" s="20" t="s">
        <v>171</v>
      </c>
      <c r="D326" s="55" t="s">
        <v>172</v>
      </c>
      <c r="E326" s="47" t="s">
        <v>173</v>
      </c>
      <c r="F326" s="24">
        <v>2111</v>
      </c>
      <c r="G326" s="23" t="s">
        <v>17</v>
      </c>
      <c r="H326" s="522">
        <f t="shared" si="25"/>
        <v>3000</v>
      </c>
      <c r="I326" s="102">
        <v>1000</v>
      </c>
      <c r="J326" s="102">
        <v>400</v>
      </c>
      <c r="K326" s="102"/>
      <c r="L326" s="102">
        <v>400</v>
      </c>
      <c r="M326" s="102"/>
      <c r="N326" s="102">
        <v>400</v>
      </c>
      <c r="O326" s="102"/>
      <c r="P326" s="102">
        <v>400</v>
      </c>
      <c r="Q326" s="102"/>
      <c r="R326" s="102">
        <v>400</v>
      </c>
      <c r="S326" s="102"/>
      <c r="T326" s="102"/>
    </row>
    <row r="327" spans="1:20">
      <c r="A327" s="18">
        <v>11401</v>
      </c>
      <c r="B327" s="19" t="s">
        <v>170</v>
      </c>
      <c r="C327" s="20" t="s">
        <v>171</v>
      </c>
      <c r="D327" s="55" t="s">
        <v>172</v>
      </c>
      <c r="E327" s="47" t="s">
        <v>173</v>
      </c>
      <c r="F327" s="69">
        <v>2141</v>
      </c>
      <c r="G327" s="28" t="s">
        <v>36</v>
      </c>
      <c r="H327" s="522">
        <f t="shared" si="25"/>
        <v>2000</v>
      </c>
      <c r="I327" s="102">
        <v>2000</v>
      </c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</row>
    <row r="328" spans="1:20">
      <c r="A328" s="18">
        <v>11401</v>
      </c>
      <c r="B328" s="19" t="s">
        <v>170</v>
      </c>
      <c r="C328" s="20" t="s">
        <v>171</v>
      </c>
      <c r="D328" s="55" t="s">
        <v>172</v>
      </c>
      <c r="E328" s="47" t="s">
        <v>173</v>
      </c>
      <c r="F328" s="69">
        <v>3221</v>
      </c>
      <c r="G328" s="28" t="s">
        <v>162</v>
      </c>
      <c r="H328" s="522">
        <f t="shared" si="25"/>
        <v>36000</v>
      </c>
      <c r="I328" s="102">
        <v>36000</v>
      </c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</row>
    <row r="329" spans="1:20">
      <c r="A329" s="18">
        <v>11401</v>
      </c>
      <c r="B329" s="19" t="s">
        <v>170</v>
      </c>
      <c r="C329" s="20" t="s">
        <v>171</v>
      </c>
      <c r="D329" s="55" t="s">
        <v>172</v>
      </c>
      <c r="E329" s="47" t="s">
        <v>173</v>
      </c>
      <c r="F329" s="69">
        <v>3341</v>
      </c>
      <c r="G329" s="23" t="s">
        <v>69</v>
      </c>
      <c r="H329" s="522">
        <f t="shared" si="25"/>
        <v>5000</v>
      </c>
      <c r="I329" s="102">
        <v>0</v>
      </c>
      <c r="J329" s="102"/>
      <c r="K329" s="102"/>
      <c r="L329" s="102">
        <v>5000</v>
      </c>
      <c r="M329" s="102"/>
      <c r="N329" s="102"/>
      <c r="O329" s="102"/>
      <c r="P329" s="102">
        <v>0</v>
      </c>
      <c r="Q329" s="102"/>
      <c r="R329" s="102"/>
      <c r="S329" s="102"/>
      <c r="T329" s="102"/>
    </row>
    <row r="330" spans="1:20">
      <c r="A330" s="18">
        <v>11401</v>
      </c>
      <c r="B330" s="19" t="s">
        <v>170</v>
      </c>
      <c r="C330" s="20" t="s">
        <v>171</v>
      </c>
      <c r="D330" s="55" t="s">
        <v>172</v>
      </c>
      <c r="E330" s="47" t="s">
        <v>173</v>
      </c>
      <c r="F330" s="69">
        <v>3621</v>
      </c>
      <c r="G330" s="27" t="s">
        <v>176</v>
      </c>
      <c r="H330" s="522">
        <f t="shared" si="25"/>
        <v>4000</v>
      </c>
      <c r="I330" s="102">
        <v>1000</v>
      </c>
      <c r="J330" s="102">
        <v>0</v>
      </c>
      <c r="K330" s="102">
        <v>0</v>
      </c>
      <c r="L330" s="102">
        <v>1000</v>
      </c>
      <c r="M330" s="102">
        <v>0</v>
      </c>
      <c r="N330" s="102">
        <v>0</v>
      </c>
      <c r="O330" s="102">
        <v>1000</v>
      </c>
      <c r="P330" s="102">
        <v>0</v>
      </c>
      <c r="Q330" s="102">
        <v>0</v>
      </c>
      <c r="R330" s="102">
        <v>1000</v>
      </c>
      <c r="S330" s="102">
        <v>0</v>
      </c>
      <c r="T330" s="102">
        <v>0</v>
      </c>
    </row>
    <row r="331" spans="1:20">
      <c r="A331" s="18">
        <v>11401</v>
      </c>
      <c r="B331" s="19" t="s">
        <v>170</v>
      </c>
      <c r="C331" s="20" t="s">
        <v>171</v>
      </c>
      <c r="D331" s="55" t="s">
        <v>172</v>
      </c>
      <c r="E331" s="47" t="s">
        <v>173</v>
      </c>
      <c r="F331" s="69">
        <v>3751</v>
      </c>
      <c r="G331" s="23" t="s">
        <v>73</v>
      </c>
      <c r="H331" s="522">
        <f t="shared" si="25"/>
        <v>1500</v>
      </c>
      <c r="I331" s="102"/>
      <c r="J331" s="102">
        <v>300</v>
      </c>
      <c r="K331" s="102"/>
      <c r="L331" s="102">
        <v>300</v>
      </c>
      <c r="M331" s="102"/>
      <c r="N331" s="102">
        <v>300</v>
      </c>
      <c r="O331" s="102"/>
      <c r="P331" s="102">
        <v>300</v>
      </c>
      <c r="Q331" s="102"/>
      <c r="R331" s="102">
        <v>300</v>
      </c>
      <c r="S331" s="102"/>
      <c r="T331" s="102"/>
    </row>
    <row r="332" spans="1:20">
      <c r="A332" s="18">
        <v>11401</v>
      </c>
      <c r="B332" s="19" t="s">
        <v>170</v>
      </c>
      <c r="C332" s="20" t="s">
        <v>171</v>
      </c>
      <c r="D332" s="55" t="s">
        <v>172</v>
      </c>
      <c r="E332" s="47" t="s">
        <v>173</v>
      </c>
      <c r="F332" s="24">
        <v>3981</v>
      </c>
      <c r="G332" s="28" t="s">
        <v>168</v>
      </c>
      <c r="H332" s="522">
        <f t="shared" si="25"/>
        <v>5784</v>
      </c>
      <c r="I332" s="102">
        <v>482</v>
      </c>
      <c r="J332" s="102">
        <v>482</v>
      </c>
      <c r="K332" s="102">
        <v>482</v>
      </c>
      <c r="L332" s="102">
        <v>482</v>
      </c>
      <c r="M332" s="102">
        <v>482</v>
      </c>
      <c r="N332" s="102">
        <v>482</v>
      </c>
      <c r="O332" s="102">
        <v>482</v>
      </c>
      <c r="P332" s="102">
        <v>482</v>
      </c>
      <c r="Q332" s="102">
        <v>482</v>
      </c>
      <c r="R332" s="102">
        <v>482</v>
      </c>
      <c r="S332" s="102">
        <v>482</v>
      </c>
      <c r="T332" s="102">
        <v>482</v>
      </c>
    </row>
    <row r="333" spans="1:20">
      <c r="A333" s="18">
        <v>11401</v>
      </c>
      <c r="B333" s="19" t="s">
        <v>170</v>
      </c>
      <c r="C333" s="20" t="s">
        <v>171</v>
      </c>
      <c r="D333" s="55" t="s">
        <v>172</v>
      </c>
      <c r="E333" s="47" t="s">
        <v>173</v>
      </c>
      <c r="F333" s="69">
        <v>5131</v>
      </c>
      <c r="G333" s="58" t="s">
        <v>177</v>
      </c>
      <c r="H333" s="522">
        <f t="shared" si="25"/>
        <v>1000</v>
      </c>
      <c r="I333" s="102">
        <v>1000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102">
        <v>0</v>
      </c>
      <c r="Q333" s="102">
        <v>0</v>
      </c>
      <c r="R333" s="102">
        <v>0</v>
      </c>
      <c r="S333" s="102">
        <v>0</v>
      </c>
      <c r="T333" s="102">
        <v>0</v>
      </c>
    </row>
    <row r="334" spans="1:20">
      <c r="A334" s="34"/>
      <c r="B334" s="19"/>
      <c r="C334" s="20"/>
      <c r="D334" s="21"/>
      <c r="E334" s="35"/>
      <c r="F334" s="36"/>
      <c r="G334" s="30" t="s">
        <v>23</v>
      </c>
      <c r="H334" s="523">
        <f>SUM(H321:H333)</f>
        <v>378751.30789683206</v>
      </c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</row>
    <row r="335" spans="1:20">
      <c r="A335" s="34"/>
      <c r="B335" s="19"/>
      <c r="C335" s="21"/>
      <c r="D335" s="21"/>
      <c r="E335" s="35"/>
      <c r="F335" s="22"/>
      <c r="G335" s="37" t="s">
        <v>29</v>
      </c>
      <c r="H335" s="526">
        <f>SUM(H334)</f>
        <v>378751.30789683206</v>
      </c>
      <c r="I335" s="48">
        <f>SUM(I321:I333)</f>
        <v>46482</v>
      </c>
      <c r="J335" s="48">
        <f t="shared" ref="J335:T335" si="26">SUM(J321:J333)</f>
        <v>1182</v>
      </c>
      <c r="K335" s="48">
        <f t="shared" si="26"/>
        <v>482</v>
      </c>
      <c r="L335" s="48">
        <f t="shared" si="26"/>
        <v>7182</v>
      </c>
      <c r="M335" s="48">
        <f t="shared" si="26"/>
        <v>482</v>
      </c>
      <c r="N335" s="48">
        <f t="shared" si="26"/>
        <v>1182</v>
      </c>
      <c r="O335" s="48">
        <f t="shared" si="26"/>
        <v>1482</v>
      </c>
      <c r="P335" s="48">
        <f t="shared" si="26"/>
        <v>1182</v>
      </c>
      <c r="Q335" s="48">
        <f t="shared" si="26"/>
        <v>482</v>
      </c>
      <c r="R335" s="48">
        <f t="shared" si="26"/>
        <v>2182</v>
      </c>
      <c r="S335" s="48">
        <f t="shared" si="26"/>
        <v>482</v>
      </c>
      <c r="T335" s="48">
        <f t="shared" si="26"/>
        <v>482</v>
      </c>
    </row>
    <row r="336" spans="1:20" s="516" customFormat="1">
      <c r="A336" s="39"/>
      <c r="B336" s="40"/>
      <c r="C336" s="41"/>
      <c r="D336" s="41"/>
      <c r="E336" s="42"/>
      <c r="F336" s="43"/>
      <c r="G336" s="44"/>
      <c r="H336" s="527"/>
      <c r="I336" s="572"/>
      <c r="J336" s="572"/>
      <c r="K336" s="572"/>
      <c r="L336" s="572"/>
      <c r="M336" s="572"/>
      <c r="N336" s="572"/>
      <c r="O336" s="572"/>
      <c r="P336" s="572"/>
      <c r="Q336" s="572"/>
      <c r="R336" s="572"/>
      <c r="S336" s="572"/>
      <c r="T336" s="572"/>
    </row>
    <row r="337" spans="1:20" s="516" customFormat="1">
      <c r="A337" s="39"/>
      <c r="B337" s="40"/>
      <c r="C337" s="41"/>
      <c r="D337" s="41"/>
      <c r="E337" s="42"/>
      <c r="F337" s="43"/>
      <c r="G337" s="44"/>
      <c r="H337" s="527"/>
      <c r="I337" s="572"/>
      <c r="J337" s="572"/>
      <c r="K337" s="572"/>
      <c r="L337" s="572"/>
      <c r="M337" s="572"/>
      <c r="N337" s="572"/>
      <c r="O337" s="572"/>
      <c r="P337" s="572"/>
      <c r="Q337" s="572"/>
      <c r="R337" s="572"/>
      <c r="S337" s="572"/>
      <c r="T337" s="572"/>
    </row>
    <row r="338" spans="1:20">
      <c r="F338" s="64"/>
    </row>
    <row r="339" spans="1:20" ht="18.75">
      <c r="A339" s="49"/>
      <c r="B339" s="50"/>
      <c r="C339" s="51"/>
      <c r="D339" s="51"/>
      <c r="E339" s="52"/>
      <c r="F339" s="53"/>
      <c r="G339" s="1001" t="s">
        <v>1004</v>
      </c>
      <c r="H339" s="531"/>
      <c r="I339" s="16"/>
      <c r="J339" s="17"/>
      <c r="K339" s="16"/>
      <c r="L339" s="17"/>
      <c r="M339" s="16"/>
      <c r="N339" s="16"/>
      <c r="O339" s="17"/>
      <c r="P339" s="15"/>
      <c r="Q339" s="15"/>
      <c r="R339" s="15"/>
      <c r="S339" s="15"/>
      <c r="T339" s="15"/>
    </row>
    <row r="340" spans="1:20">
      <c r="A340" s="18">
        <v>11401</v>
      </c>
      <c r="B340" s="19" t="s">
        <v>975</v>
      </c>
      <c r="C340" s="20" t="s">
        <v>178</v>
      </c>
      <c r="D340" s="55" t="s">
        <v>179</v>
      </c>
      <c r="E340" s="47" t="s">
        <v>180</v>
      </c>
      <c r="F340" s="47">
        <v>1131</v>
      </c>
      <c r="G340" s="23" t="s">
        <v>12</v>
      </c>
      <c r="H340" s="522">
        <f>'Plantilla 2015 '!L260</f>
        <v>637738.94999999995</v>
      </c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</row>
    <row r="341" spans="1:20">
      <c r="A341" s="18">
        <v>11401</v>
      </c>
      <c r="B341" s="19" t="s">
        <v>975</v>
      </c>
      <c r="C341" s="20" t="s">
        <v>178</v>
      </c>
      <c r="D341" s="55" t="s">
        <v>179</v>
      </c>
      <c r="E341" s="47" t="s">
        <v>180</v>
      </c>
      <c r="F341" s="47">
        <v>1321</v>
      </c>
      <c r="G341" s="23" t="s">
        <v>56</v>
      </c>
      <c r="H341" s="522">
        <f>'Plantilla 2015 '!K260</f>
        <v>10483.379999999999</v>
      </c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</row>
    <row r="342" spans="1:20">
      <c r="A342" s="18">
        <v>11401</v>
      </c>
      <c r="B342" s="19" t="s">
        <v>975</v>
      </c>
      <c r="C342" s="20" t="s">
        <v>178</v>
      </c>
      <c r="D342" s="55" t="s">
        <v>179</v>
      </c>
      <c r="E342" s="47" t="s">
        <v>180</v>
      </c>
      <c r="F342" s="47">
        <v>1323</v>
      </c>
      <c r="G342" s="23" t="s">
        <v>13</v>
      </c>
      <c r="H342" s="522">
        <f>'Plantilla 2015 '!I260</f>
        <v>78625.349999999991</v>
      </c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</row>
    <row r="343" spans="1:20">
      <c r="A343" s="18">
        <v>11401</v>
      </c>
      <c r="B343" s="19" t="s">
        <v>975</v>
      </c>
      <c r="C343" s="20" t="s">
        <v>178</v>
      </c>
      <c r="D343" s="55" t="s">
        <v>179</v>
      </c>
      <c r="E343" s="47" t="s">
        <v>180</v>
      </c>
      <c r="F343" s="47">
        <v>1541</v>
      </c>
      <c r="G343" s="28" t="s">
        <v>174</v>
      </c>
      <c r="H343" s="522">
        <f>'Plantilla 2015 '!J260</f>
        <v>51019.116000000002</v>
      </c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</row>
    <row r="344" spans="1:20">
      <c r="A344" s="18">
        <v>11401</v>
      </c>
      <c r="B344" s="19" t="s">
        <v>975</v>
      </c>
      <c r="C344" s="20" t="s">
        <v>178</v>
      </c>
      <c r="D344" s="55" t="s">
        <v>179</v>
      </c>
      <c r="E344" s="47" t="s">
        <v>180</v>
      </c>
      <c r="F344" s="22" t="s">
        <v>59</v>
      </c>
      <c r="G344" s="28" t="s">
        <v>181</v>
      </c>
      <c r="H344" s="522">
        <f t="shared" ref="H344:H360" si="27">SUM(I344:T344)</f>
        <v>5000</v>
      </c>
      <c r="I344" s="85"/>
      <c r="J344" s="85"/>
      <c r="K344" s="85"/>
      <c r="L344" s="85"/>
      <c r="M344" s="85"/>
      <c r="N344" s="85">
        <v>5000</v>
      </c>
      <c r="O344" s="85"/>
      <c r="P344" s="85"/>
      <c r="Q344" s="85"/>
      <c r="R344" s="85"/>
      <c r="S344" s="85"/>
      <c r="T344" s="85"/>
    </row>
    <row r="345" spans="1:20">
      <c r="A345" s="18">
        <v>11401</v>
      </c>
      <c r="B345" s="19" t="s">
        <v>975</v>
      </c>
      <c r="C345" s="20" t="s">
        <v>178</v>
      </c>
      <c r="D345" s="55" t="s">
        <v>179</v>
      </c>
      <c r="E345" s="47" t="s">
        <v>180</v>
      </c>
      <c r="F345" s="24">
        <v>2111</v>
      </c>
      <c r="G345" s="23" t="s">
        <v>17</v>
      </c>
      <c r="H345" s="522">
        <f t="shared" si="27"/>
        <v>4200</v>
      </c>
      <c r="I345" s="102">
        <v>350</v>
      </c>
      <c r="J345" s="102">
        <v>350</v>
      </c>
      <c r="K345" s="102">
        <v>350</v>
      </c>
      <c r="L345" s="102">
        <v>350</v>
      </c>
      <c r="M345" s="102">
        <v>350</v>
      </c>
      <c r="N345" s="102">
        <v>350</v>
      </c>
      <c r="O345" s="102">
        <v>350</v>
      </c>
      <c r="P345" s="102">
        <v>350</v>
      </c>
      <c r="Q345" s="102">
        <v>350</v>
      </c>
      <c r="R345" s="102">
        <v>350</v>
      </c>
      <c r="S345" s="102">
        <v>350</v>
      </c>
      <c r="T345" s="102">
        <v>350</v>
      </c>
    </row>
    <row r="346" spans="1:20">
      <c r="A346" s="18">
        <v>11401</v>
      </c>
      <c r="B346" s="19" t="s">
        <v>975</v>
      </c>
      <c r="C346" s="20" t="s">
        <v>178</v>
      </c>
      <c r="D346" s="55" t="s">
        <v>179</v>
      </c>
      <c r="E346" s="47" t="s">
        <v>180</v>
      </c>
      <c r="F346" s="24">
        <v>2121</v>
      </c>
      <c r="G346" s="23" t="s">
        <v>182</v>
      </c>
      <c r="H346" s="522">
        <f t="shared" si="27"/>
        <v>3850</v>
      </c>
      <c r="I346" s="102"/>
      <c r="J346" s="102">
        <v>350</v>
      </c>
      <c r="K346" s="102">
        <v>350</v>
      </c>
      <c r="L346" s="102">
        <v>350</v>
      </c>
      <c r="M346" s="102">
        <v>350</v>
      </c>
      <c r="N346" s="102">
        <v>350</v>
      </c>
      <c r="O346" s="102">
        <v>350</v>
      </c>
      <c r="P346" s="102">
        <v>350</v>
      </c>
      <c r="Q346" s="102">
        <v>350</v>
      </c>
      <c r="R346" s="102">
        <v>350</v>
      </c>
      <c r="S346" s="102">
        <v>350</v>
      </c>
      <c r="T346" s="102">
        <v>350</v>
      </c>
    </row>
    <row r="347" spans="1:20" s="516" customFormat="1">
      <c r="A347" s="18">
        <v>11401</v>
      </c>
      <c r="B347" s="19" t="s">
        <v>975</v>
      </c>
      <c r="C347" s="20" t="s">
        <v>178</v>
      </c>
      <c r="D347" s="55" t="s">
        <v>179</v>
      </c>
      <c r="E347" s="47" t="s">
        <v>180</v>
      </c>
      <c r="F347" s="24">
        <v>2131</v>
      </c>
      <c r="G347" s="27" t="s">
        <v>373</v>
      </c>
      <c r="H347" s="522">
        <f t="shared" si="27"/>
        <v>5000</v>
      </c>
      <c r="I347" s="102"/>
      <c r="J347" s="102">
        <v>1000</v>
      </c>
      <c r="K347" s="102"/>
      <c r="L347" s="102">
        <v>1000</v>
      </c>
      <c r="M347" s="102"/>
      <c r="N347" s="102">
        <v>1000</v>
      </c>
      <c r="O347" s="102"/>
      <c r="P347" s="102">
        <v>1000</v>
      </c>
      <c r="Q347" s="102"/>
      <c r="R347" s="102">
        <v>1000</v>
      </c>
      <c r="S347" s="102"/>
      <c r="T347" s="102"/>
    </row>
    <row r="348" spans="1:20">
      <c r="A348" s="18">
        <v>11401</v>
      </c>
      <c r="B348" s="19" t="s">
        <v>975</v>
      </c>
      <c r="C348" s="20" t="s">
        <v>178</v>
      </c>
      <c r="D348" s="55" t="s">
        <v>179</v>
      </c>
      <c r="E348" s="47" t="s">
        <v>180</v>
      </c>
      <c r="F348" s="24">
        <v>2141</v>
      </c>
      <c r="G348" s="28" t="s">
        <v>36</v>
      </c>
      <c r="H348" s="522">
        <f t="shared" si="27"/>
        <v>4500</v>
      </c>
      <c r="I348" s="102"/>
      <c r="J348" s="102"/>
      <c r="K348" s="102">
        <v>900</v>
      </c>
      <c r="L348" s="102"/>
      <c r="M348" s="102">
        <v>1200</v>
      </c>
      <c r="N348" s="102"/>
      <c r="O348" s="102"/>
      <c r="P348" s="102">
        <v>1200</v>
      </c>
      <c r="Q348" s="102"/>
      <c r="R348" s="102"/>
      <c r="S348" s="102">
        <v>1200</v>
      </c>
      <c r="T348" s="102"/>
    </row>
    <row r="349" spans="1:20" s="516" customFormat="1">
      <c r="A349" s="18">
        <v>11401</v>
      </c>
      <c r="B349" s="19" t="s">
        <v>975</v>
      </c>
      <c r="C349" s="20" t="s">
        <v>178</v>
      </c>
      <c r="D349" s="55" t="s">
        <v>179</v>
      </c>
      <c r="E349" s="47" t="s">
        <v>180</v>
      </c>
      <c r="F349" s="24">
        <v>2151</v>
      </c>
      <c r="G349" s="28" t="s">
        <v>62</v>
      </c>
      <c r="H349" s="522">
        <f t="shared" si="27"/>
        <v>2000</v>
      </c>
      <c r="I349" s="102"/>
      <c r="J349" s="102">
        <v>500</v>
      </c>
      <c r="K349" s="102"/>
      <c r="L349" s="102">
        <v>500</v>
      </c>
      <c r="M349" s="102"/>
      <c r="N349" s="102"/>
      <c r="O349" s="102">
        <v>500</v>
      </c>
      <c r="P349" s="102"/>
      <c r="Q349" s="102"/>
      <c r="R349" s="102">
        <v>500</v>
      </c>
      <c r="S349" s="102"/>
      <c r="T349" s="102"/>
    </row>
    <row r="350" spans="1:20">
      <c r="A350" s="18">
        <v>11401</v>
      </c>
      <c r="B350" s="19" t="s">
        <v>975</v>
      </c>
      <c r="C350" s="20" t="s">
        <v>178</v>
      </c>
      <c r="D350" s="55" t="s">
        <v>179</v>
      </c>
      <c r="E350" s="47" t="s">
        <v>180</v>
      </c>
      <c r="F350" s="36">
        <v>2212</v>
      </c>
      <c r="G350" s="23" t="s">
        <v>18</v>
      </c>
      <c r="H350" s="522">
        <f t="shared" si="27"/>
        <v>2000</v>
      </c>
      <c r="I350" s="102"/>
      <c r="J350" s="102">
        <v>300</v>
      </c>
      <c r="K350" s="102">
        <v>300</v>
      </c>
      <c r="L350" s="102">
        <v>300</v>
      </c>
      <c r="M350" s="102">
        <v>400</v>
      </c>
      <c r="N350" s="102">
        <v>200</v>
      </c>
      <c r="O350" s="102">
        <v>300</v>
      </c>
      <c r="P350" s="102"/>
      <c r="Q350" s="102">
        <v>200</v>
      </c>
      <c r="R350" s="102"/>
      <c r="S350" s="102"/>
      <c r="T350" s="102"/>
    </row>
    <row r="351" spans="1:20" s="517" customFormat="1">
      <c r="A351" s="18"/>
      <c r="B351" s="19"/>
      <c r="C351" s="20"/>
      <c r="D351" s="55"/>
      <c r="E351" s="47"/>
      <c r="F351" s="96">
        <v>2711</v>
      </c>
      <c r="G351" s="71" t="s">
        <v>356</v>
      </c>
      <c r="H351" s="522">
        <f t="shared" si="27"/>
        <v>2000</v>
      </c>
      <c r="I351" s="102"/>
      <c r="J351" s="102">
        <v>2000</v>
      </c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</row>
    <row r="352" spans="1:20" s="516" customFormat="1">
      <c r="A352" s="18">
        <v>11401</v>
      </c>
      <c r="B352" s="19" t="s">
        <v>975</v>
      </c>
      <c r="C352" s="20" t="s">
        <v>178</v>
      </c>
      <c r="D352" s="55" t="s">
        <v>179</v>
      </c>
      <c r="E352" s="47" t="s">
        <v>180</v>
      </c>
      <c r="F352" s="96">
        <v>3332</v>
      </c>
      <c r="G352" s="23" t="s">
        <v>120</v>
      </c>
      <c r="H352" s="522">
        <f t="shared" si="27"/>
        <v>100000</v>
      </c>
      <c r="I352" s="102"/>
      <c r="J352" s="102"/>
      <c r="K352" s="102"/>
      <c r="L352" s="102">
        <v>100000</v>
      </c>
      <c r="M352" s="102"/>
      <c r="N352" s="102"/>
      <c r="O352" s="102"/>
      <c r="P352" s="102"/>
      <c r="Q352" s="102"/>
      <c r="R352" s="102"/>
      <c r="S352" s="102"/>
      <c r="T352" s="102"/>
    </row>
    <row r="353" spans="1:20">
      <c r="A353" s="18">
        <v>11401</v>
      </c>
      <c r="B353" s="19" t="s">
        <v>975</v>
      </c>
      <c r="C353" s="20" t="s">
        <v>178</v>
      </c>
      <c r="D353" s="55" t="s">
        <v>179</v>
      </c>
      <c r="E353" s="47" t="s">
        <v>180</v>
      </c>
      <c r="F353" s="96">
        <v>3611</v>
      </c>
      <c r="G353" s="23" t="s">
        <v>25</v>
      </c>
      <c r="H353" s="522">
        <f t="shared" si="27"/>
        <v>3000</v>
      </c>
      <c r="I353" s="102"/>
      <c r="J353" s="102"/>
      <c r="K353" s="102">
        <v>600</v>
      </c>
      <c r="L353" s="102"/>
      <c r="M353" s="102">
        <v>600</v>
      </c>
      <c r="N353" s="102">
        <v>600</v>
      </c>
      <c r="O353" s="102">
        <v>400</v>
      </c>
      <c r="P353" s="102">
        <v>400</v>
      </c>
      <c r="Q353" s="102">
        <v>400</v>
      </c>
      <c r="R353" s="102"/>
      <c r="S353" s="102"/>
      <c r="T353" s="102"/>
    </row>
    <row r="354" spans="1:20">
      <c r="A354" s="18">
        <v>11401</v>
      </c>
      <c r="B354" s="19" t="s">
        <v>975</v>
      </c>
      <c r="C354" s="20" t="s">
        <v>178</v>
      </c>
      <c r="D354" s="55" t="s">
        <v>179</v>
      </c>
      <c r="E354" s="47" t="s">
        <v>180</v>
      </c>
      <c r="F354" s="36">
        <v>3612</v>
      </c>
      <c r="G354" s="23" t="s">
        <v>26</v>
      </c>
      <c r="H354" s="522">
        <f t="shared" si="27"/>
        <v>3500</v>
      </c>
      <c r="I354" s="102"/>
      <c r="J354" s="102">
        <v>500</v>
      </c>
      <c r="K354" s="102">
        <v>500</v>
      </c>
      <c r="L354" s="102"/>
      <c r="M354" s="102">
        <v>500</v>
      </c>
      <c r="N354" s="102">
        <v>500</v>
      </c>
      <c r="O354" s="102">
        <v>500</v>
      </c>
      <c r="P354" s="102"/>
      <c r="Q354" s="102">
        <v>500</v>
      </c>
      <c r="R354" s="102"/>
      <c r="S354" s="102">
        <v>500</v>
      </c>
      <c r="T354" s="102"/>
    </row>
    <row r="355" spans="1:20">
      <c r="A355" s="18">
        <v>11401</v>
      </c>
      <c r="B355" s="19" t="s">
        <v>975</v>
      </c>
      <c r="C355" s="20" t="s">
        <v>178</v>
      </c>
      <c r="D355" s="55" t="s">
        <v>179</v>
      </c>
      <c r="E355" s="47" t="s">
        <v>180</v>
      </c>
      <c r="F355" s="36">
        <v>3751</v>
      </c>
      <c r="G355" s="23" t="s">
        <v>73</v>
      </c>
      <c r="H355" s="522">
        <f t="shared" si="27"/>
        <v>9600</v>
      </c>
      <c r="I355" s="102">
        <v>800</v>
      </c>
      <c r="J355" s="102">
        <v>800</v>
      </c>
      <c r="K355" s="102">
        <v>800</v>
      </c>
      <c r="L355" s="102">
        <v>800</v>
      </c>
      <c r="M355" s="102">
        <v>800</v>
      </c>
      <c r="N355" s="102">
        <v>800</v>
      </c>
      <c r="O355" s="102">
        <v>800</v>
      </c>
      <c r="P355" s="102">
        <v>800</v>
      </c>
      <c r="Q355" s="102">
        <v>800</v>
      </c>
      <c r="R355" s="102">
        <v>800</v>
      </c>
      <c r="S355" s="102">
        <v>800</v>
      </c>
      <c r="T355" s="102">
        <v>800</v>
      </c>
    </row>
    <row r="356" spans="1:20">
      <c r="A356" s="18">
        <v>11401</v>
      </c>
      <c r="B356" s="19" t="s">
        <v>975</v>
      </c>
      <c r="C356" s="20" t="s">
        <v>178</v>
      </c>
      <c r="D356" s="55" t="s">
        <v>179</v>
      </c>
      <c r="E356" s="47" t="s">
        <v>180</v>
      </c>
      <c r="F356" s="24">
        <v>3981</v>
      </c>
      <c r="G356" s="28" t="s">
        <v>168</v>
      </c>
      <c r="H356" s="522">
        <f t="shared" si="27"/>
        <v>14244</v>
      </c>
      <c r="I356" s="102">
        <v>1187</v>
      </c>
      <c r="J356" s="102">
        <v>1187</v>
      </c>
      <c r="K356" s="102">
        <v>1187</v>
      </c>
      <c r="L356" s="102">
        <v>1187</v>
      </c>
      <c r="M356" s="102">
        <v>1187</v>
      </c>
      <c r="N356" s="102">
        <v>1187</v>
      </c>
      <c r="O356" s="102">
        <v>1187</v>
      </c>
      <c r="P356" s="102">
        <v>1187</v>
      </c>
      <c r="Q356" s="102">
        <v>1187</v>
      </c>
      <c r="R356" s="102">
        <v>1187</v>
      </c>
      <c r="S356" s="102">
        <v>1187</v>
      </c>
      <c r="T356" s="102">
        <v>1187</v>
      </c>
    </row>
    <row r="357" spans="1:20">
      <c r="A357" s="18">
        <v>11401</v>
      </c>
      <c r="B357" s="19" t="s">
        <v>975</v>
      </c>
      <c r="C357" s="20" t="s">
        <v>178</v>
      </c>
      <c r="D357" s="55" t="s">
        <v>179</v>
      </c>
      <c r="E357" s="47" t="s">
        <v>180</v>
      </c>
      <c r="F357" s="24">
        <v>5111</v>
      </c>
      <c r="G357" s="23" t="s">
        <v>21</v>
      </c>
      <c r="H357" s="522">
        <f t="shared" si="27"/>
        <v>30000</v>
      </c>
      <c r="I357" s="102">
        <v>30000</v>
      </c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</row>
    <row r="358" spans="1:20">
      <c r="A358" s="18">
        <v>11401</v>
      </c>
      <c r="B358" s="19" t="s">
        <v>975</v>
      </c>
      <c r="C358" s="20" t="s">
        <v>178</v>
      </c>
      <c r="D358" s="55" t="s">
        <v>179</v>
      </c>
      <c r="E358" s="47" t="s">
        <v>180</v>
      </c>
      <c r="F358" s="24">
        <v>5151</v>
      </c>
      <c r="G358" s="23" t="s">
        <v>22</v>
      </c>
      <c r="H358" s="522">
        <f t="shared" si="27"/>
        <v>35000</v>
      </c>
      <c r="I358" s="102">
        <v>35000</v>
      </c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</row>
    <row r="359" spans="1:20" s="516" customFormat="1">
      <c r="A359" s="18">
        <v>11401</v>
      </c>
      <c r="B359" s="19" t="s">
        <v>975</v>
      </c>
      <c r="C359" s="20" t="s">
        <v>178</v>
      </c>
      <c r="D359" s="55" t="s">
        <v>179</v>
      </c>
      <c r="E359" s="47" t="s">
        <v>180</v>
      </c>
      <c r="F359" s="24">
        <v>5231</v>
      </c>
      <c r="G359" s="27" t="s">
        <v>281</v>
      </c>
      <c r="H359" s="522">
        <f t="shared" si="27"/>
        <v>40000</v>
      </c>
      <c r="I359" s="102">
        <v>40000</v>
      </c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</row>
    <row r="360" spans="1:20" s="516" customFormat="1">
      <c r="A360" s="18">
        <v>11401</v>
      </c>
      <c r="B360" s="19" t="s">
        <v>975</v>
      </c>
      <c r="C360" s="20" t="s">
        <v>178</v>
      </c>
      <c r="D360" s="55" t="s">
        <v>179</v>
      </c>
      <c r="E360" s="47" t="s">
        <v>180</v>
      </c>
      <c r="F360" s="24">
        <v>5911</v>
      </c>
      <c r="G360" s="28" t="s">
        <v>113</v>
      </c>
      <c r="H360" s="522">
        <f t="shared" si="27"/>
        <v>50000</v>
      </c>
      <c r="I360" s="102">
        <v>50000</v>
      </c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</row>
    <row r="361" spans="1:20">
      <c r="A361" s="59"/>
      <c r="B361" s="60"/>
      <c r="C361" s="55"/>
      <c r="D361" s="55"/>
      <c r="E361" s="30"/>
      <c r="F361" s="24"/>
      <c r="G361" s="74" t="s">
        <v>23</v>
      </c>
      <c r="H361" s="530">
        <f>SUM(H340:H360)</f>
        <v>1091760.7960000001</v>
      </c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</row>
    <row r="362" spans="1:20">
      <c r="A362" s="59"/>
      <c r="B362" s="60"/>
      <c r="C362" s="55"/>
      <c r="D362" s="55"/>
      <c r="E362" s="30"/>
      <c r="F362" s="22"/>
      <c r="G362" s="78" t="s">
        <v>29</v>
      </c>
      <c r="H362" s="526">
        <f>H361</f>
        <v>1091760.7960000001</v>
      </c>
      <c r="I362" s="38">
        <f>SUM(I340:I358)</f>
        <v>67337</v>
      </c>
      <c r="J362" s="38">
        <f t="shared" ref="J362:T362" si="28">SUM(J340:J358)</f>
        <v>6987</v>
      </c>
      <c r="K362" s="38">
        <f t="shared" si="28"/>
        <v>4987</v>
      </c>
      <c r="L362" s="38">
        <f t="shared" si="28"/>
        <v>104487</v>
      </c>
      <c r="M362" s="38">
        <f t="shared" si="28"/>
        <v>5387</v>
      </c>
      <c r="N362" s="38">
        <f t="shared" si="28"/>
        <v>9987</v>
      </c>
      <c r="O362" s="38">
        <f t="shared" si="28"/>
        <v>4387</v>
      </c>
      <c r="P362" s="38">
        <f t="shared" si="28"/>
        <v>5287</v>
      </c>
      <c r="Q362" s="38">
        <f t="shared" si="28"/>
        <v>3787</v>
      </c>
      <c r="R362" s="38">
        <f t="shared" si="28"/>
        <v>4187</v>
      </c>
      <c r="S362" s="38">
        <f t="shared" si="28"/>
        <v>4387</v>
      </c>
      <c r="T362" s="38">
        <f t="shared" si="28"/>
        <v>2687</v>
      </c>
    </row>
    <row r="363" spans="1:20">
      <c r="F363" s="64"/>
    </row>
    <row r="364" spans="1:20">
      <c r="F364" s="64"/>
    </row>
    <row r="365" spans="1:20" ht="15.75" thickBot="1">
      <c r="F365" s="64"/>
    </row>
    <row r="366" spans="1:20" ht="18.75">
      <c r="A366" s="97"/>
      <c r="B366" s="98"/>
      <c r="C366" s="99"/>
      <c r="D366" s="99"/>
      <c r="E366" s="100"/>
      <c r="F366" s="101"/>
      <c r="G366" s="1004" t="s">
        <v>183</v>
      </c>
      <c r="H366" s="531"/>
      <c r="I366" s="16"/>
      <c r="J366" s="17"/>
      <c r="K366" s="16"/>
      <c r="L366" s="17"/>
      <c r="M366" s="16"/>
      <c r="N366" s="16"/>
      <c r="O366" s="17"/>
      <c r="P366" s="15"/>
      <c r="Q366" s="15"/>
      <c r="R366" s="15"/>
      <c r="S366" s="15"/>
      <c r="T366" s="15"/>
    </row>
    <row r="367" spans="1:20">
      <c r="A367" s="18">
        <v>11401</v>
      </c>
      <c r="B367" s="19" t="s">
        <v>184</v>
      </c>
      <c r="C367" s="20" t="s">
        <v>178</v>
      </c>
      <c r="D367" s="55" t="s">
        <v>185</v>
      </c>
      <c r="E367" s="47" t="s">
        <v>186</v>
      </c>
      <c r="F367" s="47">
        <v>1131</v>
      </c>
      <c r="G367" s="23" t="s">
        <v>12</v>
      </c>
      <c r="H367" s="522">
        <f>'Plantilla 2015 '!L280</f>
        <v>986662.63706459443</v>
      </c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</row>
    <row r="368" spans="1:20">
      <c r="A368" s="18">
        <v>11401</v>
      </c>
      <c r="B368" s="19" t="s">
        <v>184</v>
      </c>
      <c r="C368" s="20" t="s">
        <v>178</v>
      </c>
      <c r="D368" s="55" t="s">
        <v>185</v>
      </c>
      <c r="E368" s="47" t="s">
        <v>186</v>
      </c>
      <c r="F368" s="47">
        <v>1321</v>
      </c>
      <c r="G368" s="23" t="s">
        <v>56</v>
      </c>
      <c r="H368" s="535">
        <f>'Plantilla 2015 '!K280</f>
        <v>16219.111842157716</v>
      </c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</row>
    <row r="369" spans="1:20">
      <c r="A369" s="18">
        <v>11401</v>
      </c>
      <c r="B369" s="19" t="s">
        <v>184</v>
      </c>
      <c r="C369" s="20" t="s">
        <v>178</v>
      </c>
      <c r="D369" s="55" t="s">
        <v>185</v>
      </c>
      <c r="E369" s="47" t="s">
        <v>186</v>
      </c>
      <c r="F369" s="47">
        <v>1323</v>
      </c>
      <c r="G369" s="23" t="s">
        <v>13</v>
      </c>
      <c r="H369" s="535">
        <f>'Plantilla 2015 '!I280</f>
        <v>121643.33881618286</v>
      </c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</row>
    <row r="370" spans="1:20">
      <c r="A370" s="18">
        <v>11401</v>
      </c>
      <c r="B370" s="19" t="s">
        <v>184</v>
      </c>
      <c r="C370" s="20" t="s">
        <v>178</v>
      </c>
      <c r="D370" s="55" t="s">
        <v>185</v>
      </c>
      <c r="E370" s="47" t="s">
        <v>186</v>
      </c>
      <c r="F370" s="47">
        <v>1541</v>
      </c>
      <c r="G370" s="28" t="s">
        <v>174</v>
      </c>
      <c r="H370" s="535">
        <f>'Plantilla 2015 '!J280</f>
        <v>78933.010965167559</v>
      </c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</row>
    <row r="371" spans="1:20">
      <c r="A371" s="18">
        <v>11401</v>
      </c>
      <c r="B371" s="19" t="s">
        <v>184</v>
      </c>
      <c r="C371" s="20" t="s">
        <v>178</v>
      </c>
      <c r="D371" s="55" t="s">
        <v>185</v>
      </c>
      <c r="E371" s="47" t="s">
        <v>186</v>
      </c>
      <c r="F371" s="87">
        <v>1551</v>
      </c>
      <c r="G371" s="23" t="s">
        <v>16</v>
      </c>
      <c r="H371" s="535">
        <f t="shared" ref="H371:H390" si="29">SUM(I371:T371)</f>
        <v>6000</v>
      </c>
      <c r="I371" s="102"/>
      <c r="J371" s="102">
        <v>6000</v>
      </c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</row>
    <row r="372" spans="1:20">
      <c r="A372" s="18">
        <v>11401</v>
      </c>
      <c r="B372" s="19" t="s">
        <v>184</v>
      </c>
      <c r="C372" s="20" t="s">
        <v>178</v>
      </c>
      <c r="D372" s="55" t="s">
        <v>185</v>
      </c>
      <c r="E372" s="47" t="s">
        <v>186</v>
      </c>
      <c r="F372" s="87">
        <v>2111</v>
      </c>
      <c r="G372" s="28" t="s">
        <v>17</v>
      </c>
      <c r="H372" s="535">
        <f t="shared" si="29"/>
        <v>2400</v>
      </c>
      <c r="I372" s="102"/>
      <c r="J372" s="102">
        <v>1000</v>
      </c>
      <c r="K372" s="102">
        <v>200</v>
      </c>
      <c r="L372" s="102">
        <v>200</v>
      </c>
      <c r="M372" s="102">
        <v>300</v>
      </c>
      <c r="N372" s="102"/>
      <c r="O372" s="102">
        <v>300</v>
      </c>
      <c r="P372" s="102"/>
      <c r="Q372" s="102">
        <v>300</v>
      </c>
      <c r="R372" s="102">
        <v>100</v>
      </c>
      <c r="S372" s="102"/>
      <c r="T372" s="102"/>
    </row>
    <row r="373" spans="1:20">
      <c r="A373" s="18">
        <v>11401</v>
      </c>
      <c r="B373" s="19" t="s">
        <v>184</v>
      </c>
      <c r="C373" s="20" t="s">
        <v>178</v>
      </c>
      <c r="D373" s="55" t="s">
        <v>185</v>
      </c>
      <c r="E373" s="47" t="s">
        <v>186</v>
      </c>
      <c r="F373" s="87">
        <v>2112</v>
      </c>
      <c r="G373" s="23" t="s">
        <v>88</v>
      </c>
      <c r="H373" s="535">
        <f t="shared" si="29"/>
        <v>800</v>
      </c>
      <c r="I373" s="102"/>
      <c r="J373" s="102"/>
      <c r="K373" s="102">
        <v>400</v>
      </c>
      <c r="L373" s="102"/>
      <c r="M373" s="102"/>
      <c r="N373" s="102"/>
      <c r="O373" s="102">
        <v>200</v>
      </c>
      <c r="P373" s="102"/>
      <c r="Q373" s="102">
        <v>200</v>
      </c>
      <c r="R373" s="102"/>
      <c r="S373" s="102"/>
      <c r="T373" s="102"/>
    </row>
    <row r="374" spans="1:20">
      <c r="A374" s="18">
        <v>11401</v>
      </c>
      <c r="B374" s="19" t="s">
        <v>184</v>
      </c>
      <c r="C374" s="20" t="s">
        <v>178</v>
      </c>
      <c r="D374" s="55" t="s">
        <v>185</v>
      </c>
      <c r="E374" s="47" t="s">
        <v>186</v>
      </c>
      <c r="F374" s="87">
        <v>2141</v>
      </c>
      <c r="G374" s="28" t="s">
        <v>36</v>
      </c>
      <c r="H374" s="535">
        <f t="shared" si="29"/>
        <v>12000</v>
      </c>
      <c r="I374" s="102">
        <v>1000</v>
      </c>
      <c r="J374" s="102">
        <v>1000</v>
      </c>
      <c r="K374" s="102">
        <v>1000</v>
      </c>
      <c r="L374" s="102">
        <v>1000</v>
      </c>
      <c r="M374" s="102">
        <v>1000</v>
      </c>
      <c r="N374" s="102">
        <v>1000</v>
      </c>
      <c r="O374" s="102">
        <v>1000</v>
      </c>
      <c r="P374" s="102">
        <v>1000</v>
      </c>
      <c r="Q374" s="102">
        <v>1000</v>
      </c>
      <c r="R374" s="102">
        <v>1000</v>
      </c>
      <c r="S374" s="102">
        <v>1000</v>
      </c>
      <c r="T374" s="102">
        <v>1000</v>
      </c>
    </row>
    <row r="375" spans="1:20">
      <c r="A375" s="18">
        <v>11401</v>
      </c>
      <c r="B375" s="19" t="s">
        <v>184</v>
      </c>
      <c r="C375" s="20" t="s">
        <v>178</v>
      </c>
      <c r="D375" s="55" t="s">
        <v>185</v>
      </c>
      <c r="E375" s="47" t="s">
        <v>186</v>
      </c>
      <c r="F375" s="87">
        <v>2121</v>
      </c>
      <c r="G375" s="23" t="s">
        <v>182</v>
      </c>
      <c r="H375" s="535">
        <f t="shared" si="29"/>
        <v>1000</v>
      </c>
      <c r="I375" s="102"/>
      <c r="J375" s="102">
        <v>100</v>
      </c>
      <c r="K375" s="102"/>
      <c r="L375" s="102">
        <v>200</v>
      </c>
      <c r="M375" s="102"/>
      <c r="N375" s="102">
        <v>200</v>
      </c>
      <c r="O375" s="102"/>
      <c r="P375" s="102"/>
      <c r="Q375" s="102"/>
      <c r="R375" s="102">
        <v>250</v>
      </c>
      <c r="S375" s="102"/>
      <c r="T375" s="102">
        <v>250</v>
      </c>
    </row>
    <row r="376" spans="1:20">
      <c r="A376" s="18">
        <v>11401</v>
      </c>
      <c r="B376" s="19" t="s">
        <v>184</v>
      </c>
      <c r="C376" s="20" t="s">
        <v>178</v>
      </c>
      <c r="D376" s="55" t="s">
        <v>185</v>
      </c>
      <c r="E376" s="47" t="s">
        <v>186</v>
      </c>
      <c r="F376" s="87">
        <v>2612</v>
      </c>
      <c r="G376" s="23" t="s">
        <v>24</v>
      </c>
      <c r="H376" s="535">
        <f t="shared" si="29"/>
        <v>10800</v>
      </c>
      <c r="I376" s="102">
        <v>900</v>
      </c>
      <c r="J376" s="102">
        <v>900</v>
      </c>
      <c r="K376" s="102">
        <v>900</v>
      </c>
      <c r="L376" s="102">
        <v>900</v>
      </c>
      <c r="M376" s="102">
        <v>900</v>
      </c>
      <c r="N376" s="102">
        <v>900</v>
      </c>
      <c r="O376" s="102">
        <v>900</v>
      </c>
      <c r="P376" s="102">
        <v>900</v>
      </c>
      <c r="Q376" s="102">
        <v>900</v>
      </c>
      <c r="R376" s="102">
        <v>900</v>
      </c>
      <c r="S376" s="102">
        <v>900</v>
      </c>
      <c r="T376" s="102">
        <v>900</v>
      </c>
    </row>
    <row r="377" spans="1:20">
      <c r="A377" s="18">
        <v>11401</v>
      </c>
      <c r="B377" s="19" t="s">
        <v>184</v>
      </c>
      <c r="C377" s="20" t="s">
        <v>178</v>
      </c>
      <c r="D377" s="55" t="s">
        <v>185</v>
      </c>
      <c r="E377" s="47" t="s">
        <v>186</v>
      </c>
      <c r="F377" s="87">
        <v>2921</v>
      </c>
      <c r="G377" s="27" t="s">
        <v>105</v>
      </c>
      <c r="H377" s="535">
        <f t="shared" si="29"/>
        <v>1000</v>
      </c>
      <c r="I377" s="102"/>
      <c r="J377" s="102"/>
      <c r="K377" s="102">
        <v>500</v>
      </c>
      <c r="L377" s="102">
        <v>500</v>
      </c>
      <c r="M377" s="102"/>
      <c r="N377" s="102"/>
      <c r="O377" s="102"/>
      <c r="P377" s="102"/>
      <c r="Q377" s="102"/>
      <c r="R377" s="102"/>
      <c r="S377" s="102"/>
      <c r="T377" s="102"/>
    </row>
    <row r="378" spans="1:20">
      <c r="A378" s="18">
        <v>11401</v>
      </c>
      <c r="B378" s="19" t="s">
        <v>184</v>
      </c>
      <c r="C378" s="20" t="s">
        <v>178</v>
      </c>
      <c r="D378" s="55" t="s">
        <v>185</v>
      </c>
      <c r="E378" s="47" t="s">
        <v>186</v>
      </c>
      <c r="F378" s="87">
        <v>2941</v>
      </c>
      <c r="G378" s="23" t="s">
        <v>187</v>
      </c>
      <c r="H378" s="535">
        <f t="shared" si="29"/>
        <v>1500</v>
      </c>
      <c r="I378" s="102"/>
      <c r="J378" s="102"/>
      <c r="K378" s="102"/>
      <c r="L378" s="102">
        <v>500</v>
      </c>
      <c r="M378" s="102"/>
      <c r="N378" s="102"/>
      <c r="O378" s="102"/>
      <c r="P378" s="102">
        <v>500</v>
      </c>
      <c r="Q378" s="102"/>
      <c r="R378" s="102"/>
      <c r="S378" s="102">
        <v>500</v>
      </c>
      <c r="T378" s="102"/>
    </row>
    <row r="379" spans="1:20">
      <c r="A379" s="18">
        <v>11401</v>
      </c>
      <c r="B379" s="19" t="s">
        <v>184</v>
      </c>
      <c r="C379" s="20" t="s">
        <v>178</v>
      </c>
      <c r="D379" s="55" t="s">
        <v>185</v>
      </c>
      <c r="E379" s="47" t="s">
        <v>186</v>
      </c>
      <c r="F379" s="87">
        <v>2961</v>
      </c>
      <c r="G379" s="27" t="s">
        <v>145</v>
      </c>
      <c r="H379" s="535">
        <f t="shared" si="29"/>
        <v>1500</v>
      </c>
      <c r="I379" s="102"/>
      <c r="J379" s="102"/>
      <c r="K379" s="102">
        <v>800</v>
      </c>
      <c r="L379" s="102"/>
      <c r="M379" s="102"/>
      <c r="N379" s="102"/>
      <c r="O379" s="102">
        <v>700</v>
      </c>
      <c r="P379" s="102"/>
      <c r="Q379" s="102"/>
      <c r="R379" s="102"/>
      <c r="S379" s="102"/>
      <c r="T379" s="102"/>
    </row>
    <row r="380" spans="1:20">
      <c r="A380" s="18">
        <v>11401</v>
      </c>
      <c r="B380" s="19" t="s">
        <v>184</v>
      </c>
      <c r="C380" s="20" t="s">
        <v>178</v>
      </c>
      <c r="D380" s="55" t="s">
        <v>185</v>
      </c>
      <c r="E380" s="47" t="s">
        <v>186</v>
      </c>
      <c r="F380" s="87">
        <v>3221</v>
      </c>
      <c r="G380" s="28" t="s">
        <v>162</v>
      </c>
      <c r="H380" s="535">
        <f t="shared" si="29"/>
        <v>7200</v>
      </c>
      <c r="I380" s="102"/>
      <c r="J380" s="102"/>
      <c r="K380" s="102">
        <v>1200</v>
      </c>
      <c r="L380" s="102">
        <v>1200</v>
      </c>
      <c r="M380" s="102">
        <v>1200</v>
      </c>
      <c r="N380" s="102">
        <v>1200</v>
      </c>
      <c r="O380" s="102"/>
      <c r="P380" s="102">
        <v>1200</v>
      </c>
      <c r="Q380" s="102"/>
      <c r="R380" s="102">
        <v>1200</v>
      </c>
      <c r="S380" s="102"/>
      <c r="T380" s="102"/>
    </row>
    <row r="381" spans="1:20">
      <c r="A381" s="18">
        <v>11401</v>
      </c>
      <c r="B381" s="19" t="s">
        <v>184</v>
      </c>
      <c r="C381" s="20" t="s">
        <v>178</v>
      </c>
      <c r="D381" s="55" t="s">
        <v>185</v>
      </c>
      <c r="E381" s="47" t="s">
        <v>186</v>
      </c>
      <c r="F381" s="87">
        <v>3291</v>
      </c>
      <c r="G381" s="23" t="s">
        <v>146</v>
      </c>
      <c r="H381" s="535">
        <f t="shared" si="29"/>
        <v>22800</v>
      </c>
      <c r="I381" s="102">
        <v>1900</v>
      </c>
      <c r="J381" s="102">
        <v>1900</v>
      </c>
      <c r="K381" s="102">
        <v>1900</v>
      </c>
      <c r="L381" s="102">
        <v>1900</v>
      </c>
      <c r="M381" s="102">
        <v>1900</v>
      </c>
      <c r="N381" s="102">
        <v>1900</v>
      </c>
      <c r="O381" s="102">
        <v>1900</v>
      </c>
      <c r="P381" s="102">
        <v>1900</v>
      </c>
      <c r="Q381" s="102">
        <v>1900</v>
      </c>
      <c r="R381" s="102">
        <v>1900</v>
      </c>
      <c r="S381" s="102">
        <v>1900</v>
      </c>
      <c r="T381" s="102">
        <v>1900</v>
      </c>
    </row>
    <row r="382" spans="1:20">
      <c r="A382" s="18">
        <v>11401</v>
      </c>
      <c r="B382" s="19" t="s">
        <v>184</v>
      </c>
      <c r="C382" s="20" t="s">
        <v>178</v>
      </c>
      <c r="D382" s="55" t="s">
        <v>185</v>
      </c>
      <c r="E382" s="47" t="s">
        <v>186</v>
      </c>
      <c r="F382" s="87">
        <v>3531</v>
      </c>
      <c r="G382" s="27" t="s">
        <v>130</v>
      </c>
      <c r="H382" s="535">
        <f t="shared" si="29"/>
        <v>1200</v>
      </c>
      <c r="I382" s="102">
        <v>100</v>
      </c>
      <c r="J382" s="102">
        <v>100</v>
      </c>
      <c r="K382" s="102">
        <v>100</v>
      </c>
      <c r="L382" s="102">
        <v>100</v>
      </c>
      <c r="M382" s="102">
        <v>100</v>
      </c>
      <c r="N382" s="102">
        <v>100</v>
      </c>
      <c r="O382" s="102">
        <v>100</v>
      </c>
      <c r="P382" s="102">
        <v>100</v>
      </c>
      <c r="Q382" s="102">
        <v>100</v>
      </c>
      <c r="R382" s="102">
        <v>100</v>
      </c>
      <c r="S382" s="102">
        <v>100</v>
      </c>
      <c r="T382" s="102">
        <v>100</v>
      </c>
    </row>
    <row r="383" spans="1:20">
      <c r="A383" s="18">
        <v>11401</v>
      </c>
      <c r="B383" s="19" t="s">
        <v>184</v>
      </c>
      <c r="C383" s="20" t="s">
        <v>178</v>
      </c>
      <c r="D383" s="55" t="s">
        <v>185</v>
      </c>
      <c r="E383" s="47" t="s">
        <v>186</v>
      </c>
      <c r="F383" s="87">
        <v>3551</v>
      </c>
      <c r="G383" s="23" t="s">
        <v>123</v>
      </c>
      <c r="H383" s="535">
        <f t="shared" si="29"/>
        <v>14000</v>
      </c>
      <c r="I383" s="102"/>
      <c r="J383" s="102"/>
      <c r="K383" s="102">
        <v>12000</v>
      </c>
      <c r="L383" s="102"/>
      <c r="M383" s="102">
        <v>2000</v>
      </c>
      <c r="N383" s="102"/>
      <c r="O383" s="102"/>
      <c r="P383" s="102"/>
      <c r="Q383" s="102"/>
      <c r="R383" s="102"/>
      <c r="S383" s="102"/>
      <c r="T383" s="102"/>
    </row>
    <row r="384" spans="1:20">
      <c r="A384" s="18">
        <v>11401</v>
      </c>
      <c r="B384" s="19" t="s">
        <v>184</v>
      </c>
      <c r="C384" s="20" t="s">
        <v>178</v>
      </c>
      <c r="D384" s="55" t="s">
        <v>185</v>
      </c>
      <c r="E384" s="47" t="s">
        <v>186</v>
      </c>
      <c r="F384" s="87">
        <v>3571</v>
      </c>
      <c r="G384" s="23" t="s">
        <v>110</v>
      </c>
      <c r="H384" s="535">
        <f t="shared" si="29"/>
        <v>6000</v>
      </c>
      <c r="I384" s="102">
        <v>6000</v>
      </c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</row>
    <row r="385" spans="1:20">
      <c r="A385" s="18">
        <v>11401</v>
      </c>
      <c r="B385" s="19" t="s">
        <v>184</v>
      </c>
      <c r="C385" s="20" t="s">
        <v>178</v>
      </c>
      <c r="D385" s="55" t="s">
        <v>185</v>
      </c>
      <c r="E385" s="47" t="s">
        <v>186</v>
      </c>
      <c r="F385" s="87">
        <v>3611</v>
      </c>
      <c r="G385" s="23" t="s">
        <v>25</v>
      </c>
      <c r="H385" s="535">
        <f t="shared" si="29"/>
        <v>8400</v>
      </c>
      <c r="I385" s="102">
        <v>700</v>
      </c>
      <c r="J385" s="102">
        <v>700</v>
      </c>
      <c r="K385" s="102">
        <v>700</v>
      </c>
      <c r="L385" s="102">
        <v>700</v>
      </c>
      <c r="M385" s="102">
        <v>700</v>
      </c>
      <c r="N385" s="102">
        <v>700</v>
      </c>
      <c r="O385" s="102">
        <v>700</v>
      </c>
      <c r="P385" s="102">
        <v>700</v>
      </c>
      <c r="Q385" s="102">
        <v>700</v>
      </c>
      <c r="R385" s="102">
        <v>700</v>
      </c>
      <c r="S385" s="102">
        <v>700</v>
      </c>
      <c r="T385" s="102">
        <v>700</v>
      </c>
    </row>
    <row r="386" spans="1:20">
      <c r="A386" s="18">
        <v>11401</v>
      </c>
      <c r="B386" s="19" t="s">
        <v>184</v>
      </c>
      <c r="C386" s="20" t="s">
        <v>178</v>
      </c>
      <c r="D386" s="55" t="s">
        <v>185</v>
      </c>
      <c r="E386" s="47" t="s">
        <v>186</v>
      </c>
      <c r="F386" s="87">
        <v>3612</v>
      </c>
      <c r="G386" s="23" t="s">
        <v>26</v>
      </c>
      <c r="H386" s="535">
        <f t="shared" si="29"/>
        <v>4800</v>
      </c>
      <c r="I386" s="102">
        <v>400</v>
      </c>
      <c r="J386" s="102">
        <v>400</v>
      </c>
      <c r="K386" s="102">
        <v>400</v>
      </c>
      <c r="L386" s="102">
        <v>400</v>
      </c>
      <c r="M386" s="102">
        <v>400</v>
      </c>
      <c r="N386" s="102">
        <v>400</v>
      </c>
      <c r="O386" s="102">
        <v>400</v>
      </c>
      <c r="P386" s="102">
        <v>400</v>
      </c>
      <c r="Q386" s="102">
        <v>400</v>
      </c>
      <c r="R386" s="102">
        <v>400</v>
      </c>
      <c r="S386" s="102">
        <v>400</v>
      </c>
      <c r="T386" s="102">
        <v>400</v>
      </c>
    </row>
    <row r="387" spans="1:20">
      <c r="A387" s="18">
        <v>11401</v>
      </c>
      <c r="B387" s="19" t="s">
        <v>184</v>
      </c>
      <c r="C387" s="20" t="s">
        <v>178</v>
      </c>
      <c r="D387" s="55" t="s">
        <v>185</v>
      </c>
      <c r="E387" s="47" t="s">
        <v>186</v>
      </c>
      <c r="F387" s="87">
        <v>3751</v>
      </c>
      <c r="G387" s="23" t="s">
        <v>73</v>
      </c>
      <c r="H387" s="535">
        <f t="shared" si="29"/>
        <v>6000</v>
      </c>
      <c r="I387" s="102">
        <v>500</v>
      </c>
      <c r="J387" s="102">
        <v>500</v>
      </c>
      <c r="K387" s="102">
        <v>500</v>
      </c>
      <c r="L387" s="102">
        <v>500</v>
      </c>
      <c r="M387" s="102">
        <v>500</v>
      </c>
      <c r="N387" s="102">
        <v>500</v>
      </c>
      <c r="O387" s="102">
        <v>500</v>
      </c>
      <c r="P387" s="102">
        <v>500</v>
      </c>
      <c r="Q387" s="102">
        <v>500</v>
      </c>
      <c r="R387" s="102">
        <v>500</v>
      </c>
      <c r="S387" s="102">
        <v>500</v>
      </c>
      <c r="T387" s="102">
        <v>500</v>
      </c>
    </row>
    <row r="388" spans="1:20">
      <c r="A388" s="18">
        <v>11401</v>
      </c>
      <c r="B388" s="19" t="s">
        <v>184</v>
      </c>
      <c r="C388" s="20" t="s">
        <v>178</v>
      </c>
      <c r="D388" s="55" t="s">
        <v>185</v>
      </c>
      <c r="E388" s="47" t="s">
        <v>186</v>
      </c>
      <c r="F388" s="87">
        <v>3812</v>
      </c>
      <c r="G388" s="28" t="s">
        <v>188</v>
      </c>
      <c r="H388" s="535">
        <f t="shared" si="29"/>
        <v>3850</v>
      </c>
      <c r="I388" s="102"/>
      <c r="J388" s="102">
        <v>250</v>
      </c>
      <c r="K388" s="102">
        <v>650</v>
      </c>
      <c r="L388" s="102">
        <v>250</v>
      </c>
      <c r="M388" s="102"/>
      <c r="N388" s="102">
        <v>500</v>
      </c>
      <c r="O388" s="102">
        <v>400</v>
      </c>
      <c r="P388" s="102"/>
      <c r="Q388" s="102">
        <v>500</v>
      </c>
      <c r="R388" s="102">
        <v>400</v>
      </c>
      <c r="S388" s="102">
        <v>400</v>
      </c>
      <c r="T388" s="102">
        <v>500</v>
      </c>
    </row>
    <row r="389" spans="1:20">
      <c r="A389" s="18">
        <v>11401</v>
      </c>
      <c r="B389" s="19" t="s">
        <v>184</v>
      </c>
      <c r="C389" s="20" t="s">
        <v>178</v>
      </c>
      <c r="D389" s="55" t="s">
        <v>185</v>
      </c>
      <c r="E389" s="47" t="s">
        <v>186</v>
      </c>
      <c r="F389" s="87">
        <v>3981</v>
      </c>
      <c r="G389" s="28" t="s">
        <v>168</v>
      </c>
      <c r="H389" s="535">
        <f t="shared" si="29"/>
        <v>21960</v>
      </c>
      <c r="I389" s="102">
        <v>1830</v>
      </c>
      <c r="J389" s="102">
        <v>1830</v>
      </c>
      <c r="K389" s="102">
        <v>1830</v>
      </c>
      <c r="L389" s="102">
        <v>1830</v>
      </c>
      <c r="M389" s="102">
        <v>1830</v>
      </c>
      <c r="N389" s="102">
        <v>1830</v>
      </c>
      <c r="O389" s="102">
        <v>1830</v>
      </c>
      <c r="P389" s="102">
        <v>1830</v>
      </c>
      <c r="Q389" s="102">
        <v>1830</v>
      </c>
      <c r="R389" s="102">
        <v>1830</v>
      </c>
      <c r="S389" s="102">
        <v>1830</v>
      </c>
      <c r="T389" s="102">
        <v>1830</v>
      </c>
    </row>
    <row r="390" spans="1:20">
      <c r="A390" s="18">
        <v>11401</v>
      </c>
      <c r="B390" s="19" t="s">
        <v>184</v>
      </c>
      <c r="C390" s="20" t="s">
        <v>178</v>
      </c>
      <c r="D390" s="55" t="s">
        <v>185</v>
      </c>
      <c r="E390" s="47" t="s">
        <v>186</v>
      </c>
      <c r="F390" s="87">
        <v>4411</v>
      </c>
      <c r="G390" s="27" t="s">
        <v>189</v>
      </c>
      <c r="H390" s="535">
        <f t="shared" si="29"/>
        <v>1150000</v>
      </c>
      <c r="I390" s="102"/>
      <c r="J390" s="102"/>
      <c r="K390" s="102"/>
      <c r="L390" s="102">
        <v>1150000</v>
      </c>
      <c r="M390" s="102"/>
      <c r="N390" s="102"/>
      <c r="O390" s="102"/>
      <c r="P390" s="102"/>
      <c r="Q390" s="102"/>
      <c r="R390" s="102"/>
      <c r="S390" s="102"/>
      <c r="T390" s="102"/>
    </row>
    <row r="391" spans="1:20">
      <c r="A391" s="71" t="s">
        <v>190</v>
      </c>
      <c r="B391" s="72"/>
      <c r="C391" s="47"/>
      <c r="D391" s="47"/>
      <c r="E391" s="74"/>
      <c r="F391" s="24"/>
      <c r="G391" s="74" t="s">
        <v>23</v>
      </c>
      <c r="H391" s="536">
        <f>SUM(H367:H390)</f>
        <v>2486668.0986881023</v>
      </c>
      <c r="I391" s="94"/>
      <c r="J391" s="85"/>
      <c r="K391" s="94"/>
      <c r="L391" s="85"/>
      <c r="M391" s="94"/>
      <c r="N391" s="94"/>
      <c r="O391" s="85"/>
      <c r="P391" s="85"/>
      <c r="Q391" s="85"/>
      <c r="R391" s="85"/>
      <c r="S391" s="85"/>
      <c r="T391" s="85"/>
    </row>
    <row r="392" spans="1:20">
      <c r="A392" s="18">
        <v>11401</v>
      </c>
      <c r="B392" s="19" t="s">
        <v>184</v>
      </c>
      <c r="C392" s="103" t="s">
        <v>178</v>
      </c>
      <c r="D392" s="55" t="s">
        <v>191</v>
      </c>
      <c r="E392" s="47" t="s">
        <v>192</v>
      </c>
      <c r="F392" s="87">
        <v>2111</v>
      </c>
      <c r="G392" s="23" t="s">
        <v>17</v>
      </c>
      <c r="H392" s="535">
        <f t="shared" ref="H392:H400" si="30">SUM(I392:T392)</f>
        <v>1200</v>
      </c>
      <c r="I392" s="102">
        <v>300</v>
      </c>
      <c r="J392" s="102">
        <v>250</v>
      </c>
      <c r="K392" s="102">
        <v>100</v>
      </c>
      <c r="L392" s="102">
        <v>100</v>
      </c>
      <c r="M392" s="102">
        <v>150</v>
      </c>
      <c r="N392" s="102"/>
      <c r="O392" s="102">
        <v>150</v>
      </c>
      <c r="P392" s="102"/>
      <c r="Q392" s="102">
        <v>150</v>
      </c>
      <c r="R392" s="102"/>
      <c r="S392" s="102"/>
      <c r="T392" s="102"/>
    </row>
    <row r="393" spans="1:20">
      <c r="A393" s="18">
        <v>11401</v>
      </c>
      <c r="B393" s="19" t="s">
        <v>184</v>
      </c>
      <c r="C393" s="103" t="s">
        <v>178</v>
      </c>
      <c r="D393" s="55" t="s">
        <v>191</v>
      </c>
      <c r="E393" s="47" t="s">
        <v>192</v>
      </c>
      <c r="F393" s="87">
        <v>2112</v>
      </c>
      <c r="G393" s="23" t="s">
        <v>88</v>
      </c>
      <c r="H393" s="535">
        <f t="shared" si="30"/>
        <v>600</v>
      </c>
      <c r="I393" s="102"/>
      <c r="J393" s="102"/>
      <c r="K393" s="102">
        <v>300</v>
      </c>
      <c r="L393" s="102"/>
      <c r="M393" s="102">
        <v>100</v>
      </c>
      <c r="N393" s="102"/>
      <c r="O393" s="102">
        <v>100</v>
      </c>
      <c r="P393" s="102"/>
      <c r="Q393" s="102">
        <v>100</v>
      </c>
      <c r="R393" s="102"/>
      <c r="S393" s="102"/>
      <c r="T393" s="102"/>
    </row>
    <row r="394" spans="1:20">
      <c r="A394" s="18">
        <v>11401</v>
      </c>
      <c r="B394" s="19" t="s">
        <v>184</v>
      </c>
      <c r="C394" s="103" t="s">
        <v>178</v>
      </c>
      <c r="D394" s="55" t="s">
        <v>191</v>
      </c>
      <c r="E394" s="47" t="s">
        <v>192</v>
      </c>
      <c r="F394" s="87">
        <v>2121</v>
      </c>
      <c r="G394" s="23" t="s">
        <v>182</v>
      </c>
      <c r="H394" s="535">
        <f t="shared" si="30"/>
        <v>3200</v>
      </c>
      <c r="I394" s="102">
        <v>200</v>
      </c>
      <c r="J394" s="102">
        <v>200</v>
      </c>
      <c r="K394" s="102">
        <v>200</v>
      </c>
      <c r="L394" s="102">
        <v>200</v>
      </c>
      <c r="M394" s="102">
        <v>300</v>
      </c>
      <c r="N394" s="102">
        <v>300</v>
      </c>
      <c r="O394" s="102">
        <v>300</v>
      </c>
      <c r="P394" s="102">
        <v>300</v>
      </c>
      <c r="Q394" s="102">
        <v>300</v>
      </c>
      <c r="R394" s="102">
        <v>300</v>
      </c>
      <c r="S394" s="102">
        <v>300</v>
      </c>
      <c r="T394" s="102">
        <v>300</v>
      </c>
    </row>
    <row r="395" spans="1:20">
      <c r="A395" s="18">
        <v>11401</v>
      </c>
      <c r="B395" s="19" t="s">
        <v>184</v>
      </c>
      <c r="C395" s="103" t="s">
        <v>178</v>
      </c>
      <c r="D395" s="55" t="s">
        <v>191</v>
      </c>
      <c r="E395" s="47" t="s">
        <v>192</v>
      </c>
      <c r="F395" s="87">
        <v>2612</v>
      </c>
      <c r="G395" s="23" t="s">
        <v>24</v>
      </c>
      <c r="H395" s="535">
        <f t="shared" si="30"/>
        <v>6000</v>
      </c>
      <c r="I395" s="102">
        <v>500</v>
      </c>
      <c r="J395" s="102">
        <v>500</v>
      </c>
      <c r="K395" s="102">
        <v>500</v>
      </c>
      <c r="L395" s="102">
        <v>500</v>
      </c>
      <c r="M395" s="102">
        <v>500</v>
      </c>
      <c r="N395" s="102">
        <v>500</v>
      </c>
      <c r="O395" s="102">
        <v>500</v>
      </c>
      <c r="P395" s="102">
        <v>500</v>
      </c>
      <c r="Q395" s="102">
        <v>500</v>
      </c>
      <c r="R395" s="102">
        <v>500</v>
      </c>
      <c r="S395" s="102">
        <v>500</v>
      </c>
      <c r="T395" s="102">
        <v>500</v>
      </c>
    </row>
    <row r="396" spans="1:20">
      <c r="A396" s="18">
        <v>11401</v>
      </c>
      <c r="B396" s="19" t="s">
        <v>184</v>
      </c>
      <c r="C396" s="103" t="s">
        <v>178</v>
      </c>
      <c r="D396" s="55" t="s">
        <v>191</v>
      </c>
      <c r="E396" s="47" t="s">
        <v>192</v>
      </c>
      <c r="F396" s="87">
        <v>2961</v>
      </c>
      <c r="G396" s="27" t="s">
        <v>145</v>
      </c>
      <c r="H396" s="535">
        <f t="shared" si="30"/>
        <v>700</v>
      </c>
      <c r="I396" s="102"/>
      <c r="J396" s="102"/>
      <c r="K396" s="102">
        <v>300</v>
      </c>
      <c r="L396" s="102"/>
      <c r="M396" s="102"/>
      <c r="N396" s="102"/>
      <c r="O396" s="102">
        <v>400</v>
      </c>
      <c r="P396" s="102"/>
      <c r="Q396" s="102"/>
      <c r="R396" s="102"/>
      <c r="S396" s="102"/>
      <c r="T396" s="102"/>
    </row>
    <row r="397" spans="1:20">
      <c r="A397" s="18">
        <v>11401</v>
      </c>
      <c r="B397" s="19" t="s">
        <v>184</v>
      </c>
      <c r="C397" s="103" t="s">
        <v>178</v>
      </c>
      <c r="D397" s="55" t="s">
        <v>191</v>
      </c>
      <c r="E397" s="47" t="s">
        <v>192</v>
      </c>
      <c r="F397" s="87">
        <v>3551</v>
      </c>
      <c r="G397" s="23" t="s">
        <v>123</v>
      </c>
      <c r="H397" s="535">
        <f t="shared" si="30"/>
        <v>7000</v>
      </c>
      <c r="I397" s="102"/>
      <c r="J397" s="102"/>
      <c r="K397" s="102">
        <v>3000</v>
      </c>
      <c r="L397" s="102"/>
      <c r="M397" s="102">
        <v>3000</v>
      </c>
      <c r="N397" s="102"/>
      <c r="O397" s="102"/>
      <c r="P397" s="102"/>
      <c r="Q397" s="102">
        <v>1000</v>
      </c>
      <c r="R397" s="102"/>
      <c r="S397" s="102"/>
      <c r="T397" s="102"/>
    </row>
    <row r="398" spans="1:20">
      <c r="A398" s="18">
        <v>11401</v>
      </c>
      <c r="B398" s="19" t="s">
        <v>184</v>
      </c>
      <c r="C398" s="103" t="s">
        <v>178</v>
      </c>
      <c r="D398" s="55" t="s">
        <v>191</v>
      </c>
      <c r="E398" s="47" t="s">
        <v>192</v>
      </c>
      <c r="F398" s="87">
        <v>3611</v>
      </c>
      <c r="G398" s="23" t="s">
        <v>25</v>
      </c>
      <c r="H398" s="535">
        <f t="shared" si="30"/>
        <v>4800</v>
      </c>
      <c r="I398" s="102">
        <v>400</v>
      </c>
      <c r="J398" s="102">
        <v>400</v>
      </c>
      <c r="K398" s="102">
        <v>400</v>
      </c>
      <c r="L398" s="102">
        <v>400</v>
      </c>
      <c r="M398" s="102">
        <v>400</v>
      </c>
      <c r="N398" s="102">
        <v>400</v>
      </c>
      <c r="O398" s="102">
        <v>400</v>
      </c>
      <c r="P398" s="102">
        <v>400</v>
      </c>
      <c r="Q398" s="102">
        <v>400</v>
      </c>
      <c r="R398" s="102">
        <v>400</v>
      </c>
      <c r="S398" s="102">
        <v>400</v>
      </c>
      <c r="T398" s="102">
        <v>400</v>
      </c>
    </row>
    <row r="399" spans="1:20">
      <c r="A399" s="18">
        <v>11401</v>
      </c>
      <c r="B399" s="19" t="s">
        <v>184</v>
      </c>
      <c r="C399" s="103" t="s">
        <v>178</v>
      </c>
      <c r="D399" s="55" t="s">
        <v>191</v>
      </c>
      <c r="E399" s="47" t="s">
        <v>192</v>
      </c>
      <c r="F399" s="87">
        <v>3751</v>
      </c>
      <c r="G399" s="23" t="s">
        <v>73</v>
      </c>
      <c r="H399" s="535">
        <f t="shared" si="30"/>
        <v>2900</v>
      </c>
      <c r="I399" s="102">
        <v>300</v>
      </c>
      <c r="J399" s="102">
        <v>300</v>
      </c>
      <c r="K399" s="102">
        <v>300</v>
      </c>
      <c r="L399" s="102">
        <v>200</v>
      </c>
      <c r="M399" s="102">
        <v>200</v>
      </c>
      <c r="N399" s="102">
        <v>200</v>
      </c>
      <c r="O399" s="102">
        <v>200</v>
      </c>
      <c r="P399" s="102">
        <v>200</v>
      </c>
      <c r="Q399" s="102">
        <v>200</v>
      </c>
      <c r="R399" s="102">
        <v>200</v>
      </c>
      <c r="S399" s="102">
        <v>300</v>
      </c>
      <c r="T399" s="102">
        <v>300</v>
      </c>
    </row>
    <row r="400" spans="1:20">
      <c r="A400" s="18">
        <v>11401</v>
      </c>
      <c r="B400" s="19" t="s">
        <v>184</v>
      </c>
      <c r="C400" s="103" t="s">
        <v>178</v>
      </c>
      <c r="D400" s="55" t="s">
        <v>191</v>
      </c>
      <c r="E400" s="47" t="s">
        <v>192</v>
      </c>
      <c r="F400" s="87">
        <v>4411</v>
      </c>
      <c r="G400" s="27" t="s">
        <v>189</v>
      </c>
      <c r="H400" s="535">
        <f t="shared" si="30"/>
        <v>90000</v>
      </c>
      <c r="I400" s="102"/>
      <c r="J400" s="102">
        <v>90000</v>
      </c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</row>
    <row r="401" spans="1:20">
      <c r="A401" s="74" t="s">
        <v>193</v>
      </c>
      <c r="B401" s="72"/>
      <c r="C401" s="47"/>
      <c r="D401" s="47"/>
      <c r="E401" s="74"/>
      <c r="F401" s="47"/>
      <c r="G401" s="74" t="s">
        <v>23</v>
      </c>
      <c r="H401" s="536">
        <f>SUM(H392:H400)</f>
        <v>116400</v>
      </c>
      <c r="I401" s="94"/>
      <c r="J401" s="85"/>
      <c r="K401" s="94"/>
      <c r="L401" s="85"/>
      <c r="M401" s="94"/>
      <c r="N401" s="94"/>
      <c r="O401" s="85"/>
      <c r="P401" s="85"/>
      <c r="Q401" s="85"/>
      <c r="R401" s="85"/>
      <c r="S401" s="85"/>
      <c r="T401" s="85"/>
    </row>
    <row r="402" spans="1:20">
      <c r="A402" s="18">
        <v>11401</v>
      </c>
      <c r="B402" s="19" t="s">
        <v>184</v>
      </c>
      <c r="C402" s="103" t="s">
        <v>178</v>
      </c>
      <c r="D402" s="55" t="s">
        <v>179</v>
      </c>
      <c r="E402" s="47" t="s">
        <v>180</v>
      </c>
      <c r="F402" s="87">
        <v>2111</v>
      </c>
      <c r="G402" s="23" t="s">
        <v>17</v>
      </c>
      <c r="H402" s="535">
        <f t="shared" ref="H402:H408" si="31">SUM(I402:T402)</f>
        <v>1200</v>
      </c>
      <c r="I402" s="102">
        <v>300</v>
      </c>
      <c r="J402" s="102">
        <v>250</v>
      </c>
      <c r="K402" s="102">
        <v>100</v>
      </c>
      <c r="L402" s="102">
        <v>100</v>
      </c>
      <c r="M402" s="102">
        <v>150</v>
      </c>
      <c r="N402" s="102"/>
      <c r="O402" s="102">
        <v>150</v>
      </c>
      <c r="P402" s="102"/>
      <c r="Q402" s="102">
        <v>150</v>
      </c>
      <c r="R402" s="102"/>
      <c r="S402" s="102"/>
      <c r="T402" s="102"/>
    </row>
    <row r="403" spans="1:20">
      <c r="A403" s="18">
        <v>11401</v>
      </c>
      <c r="B403" s="19" t="s">
        <v>184</v>
      </c>
      <c r="C403" s="103" t="s">
        <v>178</v>
      </c>
      <c r="D403" s="55" t="s">
        <v>179</v>
      </c>
      <c r="E403" s="47" t="s">
        <v>180</v>
      </c>
      <c r="F403" s="87">
        <v>2612</v>
      </c>
      <c r="G403" s="23" t="s">
        <v>24</v>
      </c>
      <c r="H403" s="535">
        <f t="shared" si="31"/>
        <v>4000</v>
      </c>
      <c r="I403" s="102">
        <v>400</v>
      </c>
      <c r="J403" s="102">
        <v>300</v>
      </c>
      <c r="K403" s="102">
        <v>400</v>
      </c>
      <c r="L403" s="102">
        <v>300</v>
      </c>
      <c r="M403" s="102">
        <v>400</v>
      </c>
      <c r="N403" s="102">
        <v>300</v>
      </c>
      <c r="O403" s="102">
        <v>400</v>
      </c>
      <c r="P403" s="102">
        <v>300</v>
      </c>
      <c r="Q403" s="102">
        <v>300</v>
      </c>
      <c r="R403" s="102">
        <v>300</v>
      </c>
      <c r="S403" s="102">
        <v>300</v>
      </c>
      <c r="T403" s="102">
        <v>300</v>
      </c>
    </row>
    <row r="404" spans="1:20">
      <c r="A404" s="18">
        <v>11401</v>
      </c>
      <c r="B404" s="19" t="s">
        <v>184</v>
      </c>
      <c r="C404" s="103" t="s">
        <v>178</v>
      </c>
      <c r="D404" s="55" t="s">
        <v>179</v>
      </c>
      <c r="E404" s="47" t="s">
        <v>180</v>
      </c>
      <c r="F404" s="87">
        <v>2961</v>
      </c>
      <c r="G404" s="27" t="s">
        <v>145</v>
      </c>
      <c r="H404" s="535">
        <f t="shared" si="31"/>
        <v>900</v>
      </c>
      <c r="I404" s="102"/>
      <c r="J404" s="102"/>
      <c r="K404" s="102">
        <v>500</v>
      </c>
      <c r="L404" s="102"/>
      <c r="M404" s="102"/>
      <c r="N404" s="102"/>
      <c r="O404" s="102">
        <v>400</v>
      </c>
      <c r="P404" s="102"/>
      <c r="Q404" s="102"/>
      <c r="R404" s="102"/>
      <c r="S404" s="102"/>
      <c r="T404" s="102"/>
    </row>
    <row r="405" spans="1:20">
      <c r="A405" s="18">
        <v>11401</v>
      </c>
      <c r="B405" s="19" t="s">
        <v>184</v>
      </c>
      <c r="C405" s="103" t="s">
        <v>178</v>
      </c>
      <c r="D405" s="55" t="s">
        <v>179</v>
      </c>
      <c r="E405" s="47" t="s">
        <v>180</v>
      </c>
      <c r="F405" s="87">
        <v>3291</v>
      </c>
      <c r="G405" s="23" t="s">
        <v>146</v>
      </c>
      <c r="H405" s="535">
        <f t="shared" si="31"/>
        <v>2000</v>
      </c>
      <c r="I405" s="102"/>
      <c r="J405" s="102"/>
      <c r="K405" s="102"/>
      <c r="L405" s="102"/>
      <c r="M405" s="102"/>
      <c r="N405" s="102">
        <v>2000</v>
      </c>
      <c r="O405" s="102"/>
      <c r="P405" s="102"/>
      <c r="Q405" s="102"/>
      <c r="R405" s="102"/>
      <c r="S405" s="102"/>
      <c r="T405" s="102"/>
    </row>
    <row r="406" spans="1:20">
      <c r="A406" s="18">
        <v>11401</v>
      </c>
      <c r="B406" s="19" t="s">
        <v>184</v>
      </c>
      <c r="C406" s="103" t="s">
        <v>178</v>
      </c>
      <c r="D406" s="55" t="s">
        <v>179</v>
      </c>
      <c r="E406" s="47" t="s">
        <v>180</v>
      </c>
      <c r="F406" s="87">
        <v>3551</v>
      </c>
      <c r="G406" s="23" t="s">
        <v>123</v>
      </c>
      <c r="H406" s="535">
        <f t="shared" si="31"/>
        <v>1000</v>
      </c>
      <c r="I406" s="102"/>
      <c r="J406" s="102"/>
      <c r="K406" s="102"/>
      <c r="L406" s="102"/>
      <c r="M406" s="102"/>
      <c r="N406" s="102"/>
      <c r="O406" s="102">
        <v>1000</v>
      </c>
      <c r="P406" s="102"/>
      <c r="Q406" s="102"/>
      <c r="R406" s="102"/>
      <c r="S406" s="102"/>
      <c r="T406" s="102"/>
    </row>
    <row r="407" spans="1:20">
      <c r="A407" s="18">
        <v>11401</v>
      </c>
      <c r="B407" s="19" t="s">
        <v>184</v>
      </c>
      <c r="C407" s="103" t="s">
        <v>178</v>
      </c>
      <c r="D407" s="55" t="s">
        <v>179</v>
      </c>
      <c r="E407" s="47" t="s">
        <v>180</v>
      </c>
      <c r="F407" s="87">
        <v>3611</v>
      </c>
      <c r="G407" s="23" t="s">
        <v>25</v>
      </c>
      <c r="H407" s="535">
        <f t="shared" si="31"/>
        <v>1200</v>
      </c>
      <c r="I407" s="102">
        <v>100</v>
      </c>
      <c r="J407" s="102">
        <v>100</v>
      </c>
      <c r="K407" s="102">
        <v>100</v>
      </c>
      <c r="L407" s="102">
        <v>100</v>
      </c>
      <c r="M407" s="102">
        <v>100</v>
      </c>
      <c r="N407" s="102">
        <v>100</v>
      </c>
      <c r="O407" s="102">
        <v>100</v>
      </c>
      <c r="P407" s="102">
        <v>100</v>
      </c>
      <c r="Q407" s="102">
        <v>100</v>
      </c>
      <c r="R407" s="102">
        <v>100</v>
      </c>
      <c r="S407" s="102">
        <v>100</v>
      </c>
      <c r="T407" s="102">
        <v>100</v>
      </c>
    </row>
    <row r="408" spans="1:20">
      <c r="A408" s="18">
        <v>11401</v>
      </c>
      <c r="B408" s="19" t="s">
        <v>184</v>
      </c>
      <c r="C408" s="103" t="s">
        <v>178</v>
      </c>
      <c r="D408" s="55" t="s">
        <v>179</v>
      </c>
      <c r="E408" s="47" t="s">
        <v>180</v>
      </c>
      <c r="F408" s="87">
        <v>3751</v>
      </c>
      <c r="G408" s="23" t="s">
        <v>73</v>
      </c>
      <c r="H408" s="535">
        <f t="shared" si="31"/>
        <v>2400</v>
      </c>
      <c r="I408" s="102">
        <v>200</v>
      </c>
      <c r="J408" s="102">
        <v>200</v>
      </c>
      <c r="K408" s="102">
        <v>200</v>
      </c>
      <c r="L408" s="102">
        <v>200</v>
      </c>
      <c r="M408" s="102">
        <v>200</v>
      </c>
      <c r="N408" s="102">
        <v>200</v>
      </c>
      <c r="O408" s="102">
        <v>200</v>
      </c>
      <c r="P408" s="102">
        <v>200</v>
      </c>
      <c r="Q408" s="102">
        <v>200</v>
      </c>
      <c r="R408" s="102">
        <v>200</v>
      </c>
      <c r="S408" s="102">
        <v>200</v>
      </c>
      <c r="T408" s="102">
        <v>200</v>
      </c>
    </row>
    <row r="409" spans="1:20">
      <c r="A409" s="74" t="s">
        <v>194</v>
      </c>
      <c r="B409" s="72"/>
      <c r="C409" s="47"/>
      <c r="D409" s="47"/>
      <c r="E409" s="74"/>
      <c r="F409" s="47"/>
      <c r="G409" s="74" t="s">
        <v>23</v>
      </c>
      <c r="H409" s="536">
        <f>SUM(H402:H408)</f>
        <v>12700</v>
      </c>
      <c r="I409" s="94"/>
      <c r="J409" s="85"/>
      <c r="K409" s="94"/>
      <c r="L409" s="85"/>
      <c r="M409" s="94"/>
      <c r="N409" s="94"/>
      <c r="O409" s="85"/>
      <c r="P409" s="85"/>
      <c r="Q409" s="85"/>
      <c r="R409" s="85"/>
      <c r="S409" s="85"/>
      <c r="T409" s="85"/>
    </row>
    <row r="410" spans="1:20">
      <c r="A410" s="18">
        <v>11401</v>
      </c>
      <c r="B410" s="19" t="s">
        <v>184</v>
      </c>
      <c r="C410" s="103" t="s">
        <v>178</v>
      </c>
      <c r="D410" s="55" t="s">
        <v>195</v>
      </c>
      <c r="E410" s="47" t="s">
        <v>196</v>
      </c>
      <c r="F410" s="87">
        <v>3751</v>
      </c>
      <c r="G410" s="23" t="s">
        <v>17</v>
      </c>
      <c r="H410" s="535">
        <f t="shared" ref="H410:H421" si="32">SUM(I410:T410)</f>
        <v>1550</v>
      </c>
      <c r="I410" s="102">
        <v>300</v>
      </c>
      <c r="J410" s="102">
        <v>250</v>
      </c>
      <c r="K410" s="102">
        <v>300</v>
      </c>
      <c r="L410" s="102">
        <v>100</v>
      </c>
      <c r="M410" s="102">
        <v>150</v>
      </c>
      <c r="N410" s="102"/>
      <c r="O410" s="102">
        <v>150</v>
      </c>
      <c r="P410" s="102"/>
      <c r="Q410" s="102">
        <v>300</v>
      </c>
      <c r="R410" s="102"/>
      <c r="S410" s="102"/>
      <c r="T410" s="102"/>
    </row>
    <row r="411" spans="1:20">
      <c r="A411" s="18">
        <v>11401</v>
      </c>
      <c r="B411" s="19" t="s">
        <v>184</v>
      </c>
      <c r="C411" s="103" t="s">
        <v>178</v>
      </c>
      <c r="D411" s="55" t="s">
        <v>195</v>
      </c>
      <c r="E411" s="47" t="s">
        <v>196</v>
      </c>
      <c r="F411" s="87">
        <v>2112</v>
      </c>
      <c r="G411" s="23" t="s">
        <v>88</v>
      </c>
      <c r="H411" s="535">
        <f t="shared" si="32"/>
        <v>600</v>
      </c>
      <c r="I411" s="102"/>
      <c r="J411" s="102"/>
      <c r="K411" s="102">
        <v>300</v>
      </c>
      <c r="L411" s="102"/>
      <c r="M411" s="102">
        <v>100</v>
      </c>
      <c r="N411" s="102"/>
      <c r="O411" s="102">
        <v>100</v>
      </c>
      <c r="P411" s="102"/>
      <c r="Q411" s="102">
        <v>100</v>
      </c>
      <c r="R411" s="102"/>
      <c r="S411" s="102"/>
      <c r="T411" s="102"/>
    </row>
    <row r="412" spans="1:20">
      <c r="A412" s="18">
        <v>11401</v>
      </c>
      <c r="B412" s="19" t="s">
        <v>184</v>
      </c>
      <c r="C412" s="103" t="s">
        <v>178</v>
      </c>
      <c r="D412" s="55" t="s">
        <v>195</v>
      </c>
      <c r="E412" s="47" t="s">
        <v>196</v>
      </c>
      <c r="F412" s="87">
        <v>2121</v>
      </c>
      <c r="G412" s="23" t="s">
        <v>182</v>
      </c>
      <c r="H412" s="535">
        <f t="shared" si="32"/>
        <v>1500</v>
      </c>
      <c r="I412" s="102">
        <v>150</v>
      </c>
      <c r="J412" s="102">
        <v>150</v>
      </c>
      <c r="K412" s="102">
        <v>150</v>
      </c>
      <c r="L412" s="102">
        <v>150</v>
      </c>
      <c r="M412" s="102">
        <v>150</v>
      </c>
      <c r="N412" s="102">
        <v>150</v>
      </c>
      <c r="O412" s="102">
        <v>150</v>
      </c>
      <c r="P412" s="102">
        <v>150</v>
      </c>
      <c r="Q412" s="102"/>
      <c r="R412" s="102">
        <v>150</v>
      </c>
      <c r="S412" s="102"/>
      <c r="T412" s="102">
        <v>150</v>
      </c>
    </row>
    <row r="413" spans="1:20">
      <c r="A413" s="18">
        <v>11401</v>
      </c>
      <c r="B413" s="19" t="s">
        <v>184</v>
      </c>
      <c r="C413" s="103" t="s">
        <v>178</v>
      </c>
      <c r="D413" s="55" t="s">
        <v>195</v>
      </c>
      <c r="E413" s="47" t="s">
        <v>196</v>
      </c>
      <c r="F413" s="87">
        <v>2151</v>
      </c>
      <c r="G413" s="28" t="s">
        <v>62</v>
      </c>
      <c r="H413" s="535">
        <f t="shared" si="32"/>
        <v>1250</v>
      </c>
      <c r="I413" s="102">
        <v>150</v>
      </c>
      <c r="J413" s="102"/>
      <c r="K413" s="102">
        <v>100</v>
      </c>
      <c r="L413" s="102"/>
      <c r="M413" s="102">
        <v>200</v>
      </c>
      <c r="N413" s="102"/>
      <c r="O413" s="102">
        <v>100</v>
      </c>
      <c r="P413" s="102"/>
      <c r="Q413" s="102">
        <v>100</v>
      </c>
      <c r="R413" s="102">
        <v>300</v>
      </c>
      <c r="S413" s="102">
        <v>150</v>
      </c>
      <c r="T413" s="102">
        <v>150</v>
      </c>
    </row>
    <row r="414" spans="1:20">
      <c r="A414" s="18">
        <v>11401</v>
      </c>
      <c r="B414" s="19" t="s">
        <v>184</v>
      </c>
      <c r="C414" s="103" t="s">
        <v>178</v>
      </c>
      <c r="D414" s="55" t="s">
        <v>195</v>
      </c>
      <c r="E414" s="47" t="s">
        <v>196</v>
      </c>
      <c r="F414" s="87">
        <v>2612</v>
      </c>
      <c r="G414" s="23" t="s">
        <v>24</v>
      </c>
      <c r="H414" s="535">
        <f t="shared" si="32"/>
        <v>4000</v>
      </c>
      <c r="I414" s="102">
        <v>500</v>
      </c>
      <c r="J414" s="102">
        <v>300</v>
      </c>
      <c r="K414" s="102">
        <v>300</v>
      </c>
      <c r="L414" s="102">
        <v>300</v>
      </c>
      <c r="M414" s="102">
        <v>300</v>
      </c>
      <c r="N414" s="102">
        <v>300</v>
      </c>
      <c r="O414" s="102">
        <v>300</v>
      </c>
      <c r="P414" s="102">
        <v>300</v>
      </c>
      <c r="Q414" s="102">
        <v>500</v>
      </c>
      <c r="R414" s="102">
        <v>300</v>
      </c>
      <c r="S414" s="102">
        <v>300</v>
      </c>
      <c r="T414" s="102">
        <v>300</v>
      </c>
    </row>
    <row r="415" spans="1:20">
      <c r="A415" s="18">
        <v>11401</v>
      </c>
      <c r="B415" s="19" t="s">
        <v>184</v>
      </c>
      <c r="C415" s="103" t="s">
        <v>178</v>
      </c>
      <c r="D415" s="55" t="s">
        <v>195</v>
      </c>
      <c r="E415" s="47" t="s">
        <v>196</v>
      </c>
      <c r="F415" s="87">
        <v>2941</v>
      </c>
      <c r="G415" s="23" t="s">
        <v>187</v>
      </c>
      <c r="H415" s="535">
        <f t="shared" si="32"/>
        <v>1000</v>
      </c>
      <c r="I415" s="102"/>
      <c r="J415" s="102"/>
      <c r="K415" s="102"/>
      <c r="L415" s="102">
        <v>500</v>
      </c>
      <c r="M415" s="102"/>
      <c r="N415" s="102"/>
      <c r="O415" s="102"/>
      <c r="P415" s="102">
        <v>500</v>
      </c>
      <c r="Q415" s="102"/>
      <c r="R415" s="102"/>
      <c r="S415" s="102"/>
      <c r="T415" s="102"/>
    </row>
    <row r="416" spans="1:20">
      <c r="A416" s="18">
        <v>11401</v>
      </c>
      <c r="B416" s="19" t="s">
        <v>184</v>
      </c>
      <c r="C416" s="103" t="s">
        <v>178</v>
      </c>
      <c r="D416" s="55" t="s">
        <v>195</v>
      </c>
      <c r="E416" s="47" t="s">
        <v>196</v>
      </c>
      <c r="F416" s="87">
        <v>2961</v>
      </c>
      <c r="G416" s="27" t="s">
        <v>145</v>
      </c>
      <c r="H416" s="535">
        <f t="shared" si="32"/>
        <v>800</v>
      </c>
      <c r="I416" s="102"/>
      <c r="J416" s="102"/>
      <c r="K416" s="102">
        <v>200</v>
      </c>
      <c r="L416" s="102"/>
      <c r="M416" s="102"/>
      <c r="N416" s="102"/>
      <c r="O416" s="102"/>
      <c r="P416" s="102"/>
      <c r="Q416" s="102">
        <v>600</v>
      </c>
      <c r="R416" s="102"/>
      <c r="S416" s="102"/>
      <c r="T416" s="102"/>
    </row>
    <row r="417" spans="1:20">
      <c r="A417" s="18">
        <v>11401</v>
      </c>
      <c r="B417" s="19" t="s">
        <v>184</v>
      </c>
      <c r="C417" s="103" t="s">
        <v>178</v>
      </c>
      <c r="D417" s="55" t="s">
        <v>195</v>
      </c>
      <c r="E417" s="47" t="s">
        <v>196</v>
      </c>
      <c r="F417" s="87">
        <v>3531</v>
      </c>
      <c r="G417" s="104" t="s">
        <v>130</v>
      </c>
      <c r="H417" s="535">
        <f t="shared" si="32"/>
        <v>1200</v>
      </c>
      <c r="I417" s="102">
        <v>100</v>
      </c>
      <c r="J417" s="102">
        <v>100</v>
      </c>
      <c r="K417" s="102">
        <v>100</v>
      </c>
      <c r="L417" s="102">
        <v>100</v>
      </c>
      <c r="M417" s="102">
        <v>100</v>
      </c>
      <c r="N417" s="102">
        <v>100</v>
      </c>
      <c r="O417" s="102">
        <v>100</v>
      </c>
      <c r="P417" s="102">
        <v>100</v>
      </c>
      <c r="Q417" s="102">
        <v>100</v>
      </c>
      <c r="R417" s="102">
        <v>100</v>
      </c>
      <c r="S417" s="102">
        <v>100</v>
      </c>
      <c r="T417" s="102">
        <v>100</v>
      </c>
    </row>
    <row r="418" spans="1:20">
      <c r="A418" s="18">
        <v>11401</v>
      </c>
      <c r="B418" s="19" t="s">
        <v>184</v>
      </c>
      <c r="C418" s="103" t="s">
        <v>178</v>
      </c>
      <c r="D418" s="55" t="s">
        <v>195</v>
      </c>
      <c r="E418" s="47" t="s">
        <v>196</v>
      </c>
      <c r="F418" s="87">
        <v>3551</v>
      </c>
      <c r="G418" s="23" t="s">
        <v>123</v>
      </c>
      <c r="H418" s="535">
        <f t="shared" si="32"/>
        <v>2000</v>
      </c>
      <c r="I418" s="102"/>
      <c r="J418" s="102"/>
      <c r="K418" s="102"/>
      <c r="L418" s="102"/>
      <c r="M418" s="102"/>
      <c r="N418" s="102"/>
      <c r="O418" s="102"/>
      <c r="P418" s="102"/>
      <c r="Q418" s="102"/>
      <c r="R418" s="102">
        <v>2000</v>
      </c>
      <c r="S418" s="102"/>
      <c r="T418" s="102"/>
    </row>
    <row r="419" spans="1:20">
      <c r="A419" s="18">
        <v>11401</v>
      </c>
      <c r="B419" s="19" t="s">
        <v>184</v>
      </c>
      <c r="C419" s="103" t="s">
        <v>178</v>
      </c>
      <c r="D419" s="55" t="s">
        <v>195</v>
      </c>
      <c r="E419" s="47" t="s">
        <v>196</v>
      </c>
      <c r="F419" s="87">
        <v>3611</v>
      </c>
      <c r="G419" s="23" t="s">
        <v>25</v>
      </c>
      <c r="H419" s="535">
        <f t="shared" si="32"/>
        <v>2400</v>
      </c>
      <c r="I419" s="102">
        <v>200</v>
      </c>
      <c r="J419" s="102">
        <v>200</v>
      </c>
      <c r="K419" s="102">
        <v>200</v>
      </c>
      <c r="L419" s="102">
        <v>200</v>
      </c>
      <c r="M419" s="102">
        <v>200</v>
      </c>
      <c r="N419" s="102">
        <v>200</v>
      </c>
      <c r="O419" s="102">
        <v>200</v>
      </c>
      <c r="P419" s="102">
        <v>200</v>
      </c>
      <c r="Q419" s="102">
        <v>200</v>
      </c>
      <c r="R419" s="102">
        <v>200</v>
      </c>
      <c r="S419" s="102">
        <v>200</v>
      </c>
      <c r="T419" s="102">
        <v>200</v>
      </c>
    </row>
    <row r="420" spans="1:20">
      <c r="A420" s="18">
        <v>11401</v>
      </c>
      <c r="B420" s="19" t="s">
        <v>184</v>
      </c>
      <c r="C420" s="103" t="s">
        <v>178</v>
      </c>
      <c r="D420" s="55" t="s">
        <v>195</v>
      </c>
      <c r="E420" s="47" t="s">
        <v>196</v>
      </c>
      <c r="F420" s="87">
        <v>3612</v>
      </c>
      <c r="G420" s="23" t="s">
        <v>26</v>
      </c>
      <c r="H420" s="535">
        <f t="shared" si="32"/>
        <v>4800</v>
      </c>
      <c r="I420" s="102">
        <v>400</v>
      </c>
      <c r="J420" s="102">
        <v>400</v>
      </c>
      <c r="K420" s="102">
        <v>400</v>
      </c>
      <c r="L420" s="102">
        <v>400</v>
      </c>
      <c r="M420" s="102">
        <v>400</v>
      </c>
      <c r="N420" s="102">
        <v>400</v>
      </c>
      <c r="O420" s="102">
        <v>400</v>
      </c>
      <c r="P420" s="102">
        <v>400</v>
      </c>
      <c r="Q420" s="102">
        <v>400</v>
      </c>
      <c r="R420" s="102">
        <v>400</v>
      </c>
      <c r="S420" s="102">
        <v>400</v>
      </c>
      <c r="T420" s="102">
        <v>400</v>
      </c>
    </row>
    <row r="421" spans="1:20">
      <c r="A421" s="18">
        <v>11401</v>
      </c>
      <c r="B421" s="19" t="s">
        <v>184</v>
      </c>
      <c r="C421" s="103" t="s">
        <v>178</v>
      </c>
      <c r="D421" s="55" t="s">
        <v>195</v>
      </c>
      <c r="E421" s="47" t="s">
        <v>196</v>
      </c>
      <c r="F421" s="87">
        <v>3751</v>
      </c>
      <c r="G421" s="23" t="s">
        <v>73</v>
      </c>
      <c r="H421" s="535">
        <f t="shared" si="32"/>
        <v>2600</v>
      </c>
      <c r="I421" s="102">
        <v>200</v>
      </c>
      <c r="J421" s="102">
        <v>200</v>
      </c>
      <c r="K421" s="102">
        <v>200</v>
      </c>
      <c r="L421" s="102">
        <v>200</v>
      </c>
      <c r="M421" s="102">
        <v>200</v>
      </c>
      <c r="N421" s="102">
        <v>200</v>
      </c>
      <c r="O421" s="102">
        <v>200</v>
      </c>
      <c r="P421" s="102">
        <v>200</v>
      </c>
      <c r="Q421" s="102">
        <v>200</v>
      </c>
      <c r="R421" s="102">
        <v>200</v>
      </c>
      <c r="S421" s="102">
        <v>300</v>
      </c>
      <c r="T421" s="102">
        <v>300</v>
      </c>
    </row>
    <row r="422" spans="1:20">
      <c r="A422" s="105" t="s">
        <v>197</v>
      </c>
      <c r="B422" s="72"/>
      <c r="C422" s="47"/>
      <c r="D422" s="47"/>
      <c r="E422" s="74"/>
      <c r="F422" s="47"/>
      <c r="G422" s="74" t="s">
        <v>23</v>
      </c>
      <c r="H422" s="537">
        <f>SUM(H410:H421)</f>
        <v>23700</v>
      </c>
      <c r="I422" s="94"/>
      <c r="J422" s="85"/>
      <c r="K422" s="94"/>
      <c r="L422" s="85"/>
      <c r="M422" s="94"/>
      <c r="N422" s="94"/>
      <c r="O422" s="85"/>
      <c r="P422" s="85"/>
      <c r="Q422" s="85"/>
      <c r="R422" s="85"/>
      <c r="S422" s="85"/>
      <c r="T422" s="85"/>
    </row>
    <row r="423" spans="1:20">
      <c r="A423" s="18">
        <v>11401</v>
      </c>
      <c r="B423" s="19" t="s">
        <v>184</v>
      </c>
      <c r="C423" s="103" t="s">
        <v>178</v>
      </c>
      <c r="D423" s="55" t="s">
        <v>198</v>
      </c>
      <c r="E423" s="47" t="s">
        <v>199</v>
      </c>
      <c r="F423" s="87">
        <v>2111</v>
      </c>
      <c r="G423" s="23" t="s">
        <v>17</v>
      </c>
      <c r="H423" s="535">
        <f t="shared" ref="H423:H431" si="33">SUM(I423:T423)</f>
        <v>1200</v>
      </c>
      <c r="I423" s="102">
        <v>200</v>
      </c>
      <c r="J423" s="102">
        <v>250</v>
      </c>
      <c r="K423" s="102">
        <v>100</v>
      </c>
      <c r="L423" s="102">
        <v>100</v>
      </c>
      <c r="M423" s="102">
        <v>150</v>
      </c>
      <c r="N423" s="102"/>
      <c r="O423" s="102">
        <v>150</v>
      </c>
      <c r="P423" s="102"/>
      <c r="Q423" s="102">
        <v>150</v>
      </c>
      <c r="R423" s="102">
        <v>100</v>
      </c>
      <c r="S423" s="102"/>
      <c r="T423" s="102"/>
    </row>
    <row r="424" spans="1:20">
      <c r="A424" s="18">
        <v>11401</v>
      </c>
      <c r="B424" s="19" t="s">
        <v>184</v>
      </c>
      <c r="C424" s="103" t="s">
        <v>178</v>
      </c>
      <c r="D424" s="55" t="s">
        <v>198</v>
      </c>
      <c r="E424" s="47" t="s">
        <v>199</v>
      </c>
      <c r="F424" s="87">
        <v>2121</v>
      </c>
      <c r="G424" s="23" t="s">
        <v>182</v>
      </c>
      <c r="H424" s="535">
        <f t="shared" si="33"/>
        <v>1500</v>
      </c>
      <c r="I424" s="102">
        <v>150</v>
      </c>
      <c r="J424" s="102">
        <v>150</v>
      </c>
      <c r="K424" s="102">
        <v>150</v>
      </c>
      <c r="L424" s="102">
        <v>150</v>
      </c>
      <c r="M424" s="102">
        <v>150</v>
      </c>
      <c r="N424" s="102">
        <v>150</v>
      </c>
      <c r="O424" s="102">
        <v>150</v>
      </c>
      <c r="P424" s="102">
        <v>150</v>
      </c>
      <c r="Q424" s="102"/>
      <c r="R424" s="102">
        <v>150</v>
      </c>
      <c r="S424" s="102"/>
      <c r="T424" s="102">
        <v>150</v>
      </c>
    </row>
    <row r="425" spans="1:20">
      <c r="A425" s="18">
        <v>11401</v>
      </c>
      <c r="B425" s="19" t="s">
        <v>184</v>
      </c>
      <c r="C425" s="103" t="s">
        <v>178</v>
      </c>
      <c r="D425" s="55" t="s">
        <v>198</v>
      </c>
      <c r="E425" s="47" t="s">
        <v>199</v>
      </c>
      <c r="F425" s="87">
        <v>2612</v>
      </c>
      <c r="G425" s="27" t="s">
        <v>63</v>
      </c>
      <c r="H425" s="535">
        <f t="shared" si="33"/>
        <v>6000</v>
      </c>
      <c r="I425" s="102">
        <v>500</v>
      </c>
      <c r="J425" s="102">
        <v>500</v>
      </c>
      <c r="K425" s="102">
        <v>500</v>
      </c>
      <c r="L425" s="102">
        <v>500</v>
      </c>
      <c r="M425" s="102">
        <v>500</v>
      </c>
      <c r="N425" s="102">
        <v>500</v>
      </c>
      <c r="O425" s="102">
        <v>500</v>
      </c>
      <c r="P425" s="102">
        <v>500</v>
      </c>
      <c r="Q425" s="102">
        <v>500</v>
      </c>
      <c r="R425" s="102">
        <v>500</v>
      </c>
      <c r="S425" s="102">
        <v>500</v>
      </c>
      <c r="T425" s="102">
        <v>500</v>
      </c>
    </row>
    <row r="426" spans="1:20">
      <c r="A426" s="18">
        <v>11401</v>
      </c>
      <c r="B426" s="19" t="s">
        <v>184</v>
      </c>
      <c r="C426" s="103" t="s">
        <v>178</v>
      </c>
      <c r="D426" s="55" t="s">
        <v>198</v>
      </c>
      <c r="E426" s="47" t="s">
        <v>199</v>
      </c>
      <c r="F426" s="87">
        <v>2941</v>
      </c>
      <c r="G426" s="23" t="s">
        <v>187</v>
      </c>
      <c r="H426" s="535">
        <f t="shared" si="33"/>
        <v>1500</v>
      </c>
      <c r="I426" s="102"/>
      <c r="J426" s="102"/>
      <c r="K426" s="102">
        <v>500</v>
      </c>
      <c r="L426" s="102"/>
      <c r="M426" s="102"/>
      <c r="N426" s="102"/>
      <c r="O426" s="102">
        <v>400</v>
      </c>
      <c r="P426" s="102"/>
      <c r="Q426" s="102"/>
      <c r="R426" s="102">
        <v>600</v>
      </c>
      <c r="S426" s="102"/>
      <c r="T426" s="102"/>
    </row>
    <row r="427" spans="1:20">
      <c r="A427" s="18">
        <v>11401</v>
      </c>
      <c r="B427" s="19" t="s">
        <v>184</v>
      </c>
      <c r="C427" s="103" t="s">
        <v>178</v>
      </c>
      <c r="D427" s="55" t="s">
        <v>198</v>
      </c>
      <c r="E427" s="47" t="s">
        <v>199</v>
      </c>
      <c r="F427" s="87">
        <v>2961</v>
      </c>
      <c r="G427" s="27" t="s">
        <v>145</v>
      </c>
      <c r="H427" s="535">
        <f t="shared" si="33"/>
        <v>700</v>
      </c>
      <c r="I427" s="102"/>
      <c r="J427" s="102">
        <v>400</v>
      </c>
      <c r="K427" s="102"/>
      <c r="L427" s="102"/>
      <c r="M427" s="102"/>
      <c r="N427" s="102"/>
      <c r="O427" s="102">
        <v>300</v>
      </c>
      <c r="P427" s="102"/>
      <c r="Q427" s="102"/>
      <c r="R427" s="102"/>
      <c r="S427" s="102"/>
      <c r="T427" s="102"/>
    </row>
    <row r="428" spans="1:20">
      <c r="A428" s="18">
        <v>11401</v>
      </c>
      <c r="B428" s="19" t="s">
        <v>184</v>
      </c>
      <c r="C428" s="103" t="s">
        <v>178</v>
      </c>
      <c r="D428" s="55" t="s">
        <v>198</v>
      </c>
      <c r="E428" s="47" t="s">
        <v>199</v>
      </c>
      <c r="F428" s="87">
        <v>3221</v>
      </c>
      <c r="G428" s="28" t="s">
        <v>162</v>
      </c>
      <c r="H428" s="535">
        <f t="shared" si="33"/>
        <v>7200</v>
      </c>
      <c r="I428" s="102"/>
      <c r="J428" s="102"/>
      <c r="K428" s="102">
        <v>1200</v>
      </c>
      <c r="L428" s="102">
        <v>1200</v>
      </c>
      <c r="M428" s="102">
        <v>1200</v>
      </c>
      <c r="N428" s="102">
        <v>1200</v>
      </c>
      <c r="O428" s="102"/>
      <c r="P428" s="102">
        <v>1200</v>
      </c>
      <c r="Q428" s="102"/>
      <c r="R428" s="102">
        <v>1200</v>
      </c>
      <c r="S428" s="102"/>
      <c r="T428" s="102"/>
    </row>
    <row r="429" spans="1:20">
      <c r="A429" s="18">
        <v>11401</v>
      </c>
      <c r="B429" s="19" t="s">
        <v>184</v>
      </c>
      <c r="C429" s="103" t="s">
        <v>178</v>
      </c>
      <c r="D429" s="55" t="s">
        <v>198</v>
      </c>
      <c r="E429" s="47" t="s">
        <v>199</v>
      </c>
      <c r="F429" s="87">
        <v>3611</v>
      </c>
      <c r="G429" s="23" t="s">
        <v>25</v>
      </c>
      <c r="H429" s="535">
        <f t="shared" si="33"/>
        <v>3600</v>
      </c>
      <c r="I429" s="102">
        <v>300</v>
      </c>
      <c r="J429" s="102">
        <v>300</v>
      </c>
      <c r="K429" s="102">
        <v>300</v>
      </c>
      <c r="L429" s="102">
        <v>300</v>
      </c>
      <c r="M429" s="102">
        <v>300</v>
      </c>
      <c r="N429" s="102">
        <v>300</v>
      </c>
      <c r="O429" s="102">
        <v>300</v>
      </c>
      <c r="P429" s="102">
        <v>300</v>
      </c>
      <c r="Q429" s="102">
        <v>300</v>
      </c>
      <c r="R429" s="102">
        <v>300</v>
      </c>
      <c r="S429" s="102">
        <v>300</v>
      </c>
      <c r="T429" s="102">
        <v>300</v>
      </c>
    </row>
    <row r="430" spans="1:20">
      <c r="A430" s="18">
        <v>11401</v>
      </c>
      <c r="B430" s="19" t="s">
        <v>184</v>
      </c>
      <c r="C430" s="103" t="s">
        <v>178</v>
      </c>
      <c r="D430" s="55" t="s">
        <v>198</v>
      </c>
      <c r="E430" s="47" t="s">
        <v>199</v>
      </c>
      <c r="F430" s="87">
        <v>3612</v>
      </c>
      <c r="G430" s="23" t="s">
        <v>26</v>
      </c>
      <c r="H430" s="535">
        <f t="shared" si="33"/>
        <v>4200</v>
      </c>
      <c r="I430" s="102">
        <v>350</v>
      </c>
      <c r="J430" s="102">
        <v>350</v>
      </c>
      <c r="K430" s="102">
        <v>350</v>
      </c>
      <c r="L430" s="102">
        <v>350</v>
      </c>
      <c r="M430" s="102">
        <v>350</v>
      </c>
      <c r="N430" s="102">
        <v>350</v>
      </c>
      <c r="O430" s="102">
        <v>350</v>
      </c>
      <c r="P430" s="102">
        <v>350</v>
      </c>
      <c r="Q430" s="102">
        <v>350</v>
      </c>
      <c r="R430" s="102">
        <v>350</v>
      </c>
      <c r="S430" s="102">
        <v>350</v>
      </c>
      <c r="T430" s="102">
        <v>350</v>
      </c>
    </row>
    <row r="431" spans="1:20">
      <c r="A431" s="18">
        <v>11401</v>
      </c>
      <c r="B431" s="19" t="s">
        <v>184</v>
      </c>
      <c r="C431" s="103" t="s">
        <v>178</v>
      </c>
      <c r="D431" s="55" t="s">
        <v>198</v>
      </c>
      <c r="E431" s="47" t="s">
        <v>199</v>
      </c>
      <c r="F431" s="87">
        <v>3751</v>
      </c>
      <c r="G431" s="23" t="s">
        <v>73</v>
      </c>
      <c r="H431" s="535">
        <f t="shared" si="33"/>
        <v>2500</v>
      </c>
      <c r="I431" s="102">
        <v>200</v>
      </c>
      <c r="J431" s="102">
        <v>200</v>
      </c>
      <c r="K431" s="102">
        <v>300</v>
      </c>
      <c r="L431" s="102">
        <v>200</v>
      </c>
      <c r="M431" s="102">
        <v>200</v>
      </c>
      <c r="N431" s="102">
        <v>200</v>
      </c>
      <c r="O431" s="102">
        <v>200</v>
      </c>
      <c r="P431" s="102">
        <v>200</v>
      </c>
      <c r="Q431" s="102">
        <v>200</v>
      </c>
      <c r="R431" s="102">
        <v>200</v>
      </c>
      <c r="S431" s="102">
        <v>200</v>
      </c>
      <c r="T431" s="102">
        <v>200</v>
      </c>
    </row>
    <row r="432" spans="1:20">
      <c r="A432" s="105" t="s">
        <v>200</v>
      </c>
      <c r="B432" s="72"/>
      <c r="C432" s="47"/>
      <c r="D432" s="47"/>
      <c r="E432" s="74"/>
      <c r="F432" s="47"/>
      <c r="G432" s="74" t="s">
        <v>23</v>
      </c>
      <c r="H432" s="536">
        <f>SUM(H423:H431)</f>
        <v>28400</v>
      </c>
      <c r="I432" s="94"/>
      <c r="J432" s="85"/>
      <c r="K432" s="94"/>
      <c r="L432" s="85"/>
      <c r="M432" s="94"/>
      <c r="N432" s="94"/>
      <c r="O432" s="85"/>
      <c r="P432" s="85"/>
      <c r="Q432" s="85"/>
      <c r="R432" s="85"/>
      <c r="S432" s="85"/>
      <c r="T432" s="85"/>
    </row>
    <row r="433" spans="1:20">
      <c r="A433" s="18">
        <v>11401</v>
      </c>
      <c r="B433" s="19" t="s">
        <v>184</v>
      </c>
      <c r="C433" s="103" t="s">
        <v>178</v>
      </c>
      <c r="D433" s="55" t="s">
        <v>201</v>
      </c>
      <c r="E433" s="47" t="s">
        <v>202</v>
      </c>
      <c r="F433" s="87">
        <v>2111</v>
      </c>
      <c r="G433" s="23" t="s">
        <v>17</v>
      </c>
      <c r="H433" s="535">
        <f>SUM(I433:T433)</f>
        <v>1200</v>
      </c>
      <c r="I433" s="102">
        <v>300</v>
      </c>
      <c r="J433" s="102">
        <v>250</v>
      </c>
      <c r="K433" s="102">
        <v>100</v>
      </c>
      <c r="L433" s="102">
        <v>100</v>
      </c>
      <c r="M433" s="102">
        <v>150</v>
      </c>
      <c r="N433" s="102"/>
      <c r="O433" s="102">
        <v>150</v>
      </c>
      <c r="P433" s="102"/>
      <c r="Q433" s="102">
        <v>150</v>
      </c>
      <c r="R433" s="102"/>
      <c r="S433" s="102"/>
      <c r="T433" s="102"/>
    </row>
    <row r="434" spans="1:20">
      <c r="A434" s="18">
        <v>11401</v>
      </c>
      <c r="B434" s="19" t="s">
        <v>184</v>
      </c>
      <c r="C434" s="103" t="s">
        <v>178</v>
      </c>
      <c r="D434" s="55" t="s">
        <v>201</v>
      </c>
      <c r="E434" s="47" t="s">
        <v>202</v>
      </c>
      <c r="F434" s="87">
        <v>2612</v>
      </c>
      <c r="G434" s="23" t="s">
        <v>24</v>
      </c>
      <c r="H434" s="535">
        <f>SUM(I434:T434)</f>
        <v>2400</v>
      </c>
      <c r="I434" s="102">
        <v>200</v>
      </c>
      <c r="J434" s="102">
        <v>200</v>
      </c>
      <c r="K434" s="102">
        <v>200</v>
      </c>
      <c r="L434" s="102">
        <v>200</v>
      </c>
      <c r="M434" s="102">
        <v>200</v>
      </c>
      <c r="N434" s="102">
        <v>200</v>
      </c>
      <c r="O434" s="102">
        <v>200</v>
      </c>
      <c r="P434" s="102">
        <v>200</v>
      </c>
      <c r="Q434" s="102">
        <v>200</v>
      </c>
      <c r="R434" s="102">
        <v>200</v>
      </c>
      <c r="S434" s="102">
        <v>200</v>
      </c>
      <c r="T434" s="102">
        <v>200</v>
      </c>
    </row>
    <row r="435" spans="1:20">
      <c r="A435" s="18">
        <v>11401</v>
      </c>
      <c r="B435" s="19" t="s">
        <v>184</v>
      </c>
      <c r="C435" s="103" t="s">
        <v>178</v>
      </c>
      <c r="D435" s="55" t="s">
        <v>201</v>
      </c>
      <c r="E435" s="47" t="s">
        <v>202</v>
      </c>
      <c r="F435" s="87">
        <v>2961</v>
      </c>
      <c r="G435" s="27" t="s">
        <v>145</v>
      </c>
      <c r="H435" s="535">
        <f>SUM(I435:T435)</f>
        <v>700</v>
      </c>
      <c r="I435" s="102"/>
      <c r="J435" s="102"/>
      <c r="K435" s="102">
        <v>300</v>
      </c>
      <c r="L435" s="102"/>
      <c r="M435" s="102"/>
      <c r="N435" s="102"/>
      <c r="O435" s="102">
        <v>400</v>
      </c>
      <c r="P435" s="102"/>
      <c r="Q435" s="102"/>
      <c r="R435" s="102"/>
      <c r="S435" s="102"/>
      <c r="T435" s="102"/>
    </row>
    <row r="436" spans="1:20">
      <c r="A436" s="105" t="s">
        <v>203</v>
      </c>
      <c r="B436" s="72"/>
      <c r="C436" s="47"/>
      <c r="D436" s="47"/>
      <c r="E436" s="74"/>
      <c r="F436" s="47"/>
      <c r="G436" s="74" t="s">
        <v>23</v>
      </c>
      <c r="H436" s="536">
        <f>SUM(H433:H435)</f>
        <v>4300</v>
      </c>
      <c r="I436" s="94"/>
      <c r="J436" s="85"/>
      <c r="K436" s="94"/>
      <c r="L436" s="85"/>
      <c r="M436" s="94"/>
      <c r="N436" s="94"/>
      <c r="O436" s="85"/>
      <c r="P436" s="85"/>
      <c r="Q436" s="85"/>
      <c r="R436" s="85"/>
      <c r="S436" s="85"/>
      <c r="T436" s="85"/>
    </row>
    <row r="437" spans="1:20">
      <c r="A437" s="18">
        <v>11401</v>
      </c>
      <c r="B437" s="19" t="s">
        <v>184</v>
      </c>
      <c r="C437" s="103" t="s">
        <v>178</v>
      </c>
      <c r="D437" s="55" t="s">
        <v>204</v>
      </c>
      <c r="E437" s="47" t="s">
        <v>205</v>
      </c>
      <c r="F437" s="87">
        <v>2111</v>
      </c>
      <c r="G437" s="23" t="s">
        <v>17</v>
      </c>
      <c r="H437" s="535">
        <f t="shared" ref="H437:H444" si="34">SUM(I437:T437)</f>
        <v>1200</v>
      </c>
      <c r="I437" s="102">
        <v>300</v>
      </c>
      <c r="J437" s="102">
        <v>250</v>
      </c>
      <c r="K437" s="102">
        <v>100</v>
      </c>
      <c r="L437" s="102">
        <v>100</v>
      </c>
      <c r="M437" s="102">
        <v>150</v>
      </c>
      <c r="N437" s="102"/>
      <c r="O437" s="102">
        <v>150</v>
      </c>
      <c r="P437" s="102"/>
      <c r="Q437" s="102">
        <v>150</v>
      </c>
      <c r="R437" s="102"/>
      <c r="S437" s="102"/>
      <c r="T437" s="102"/>
    </row>
    <row r="438" spans="1:20">
      <c r="A438" s="18">
        <v>11401</v>
      </c>
      <c r="B438" s="19" t="s">
        <v>184</v>
      </c>
      <c r="C438" s="103" t="s">
        <v>178</v>
      </c>
      <c r="D438" s="55" t="s">
        <v>204</v>
      </c>
      <c r="E438" s="47" t="s">
        <v>205</v>
      </c>
      <c r="F438" s="87">
        <v>2121</v>
      </c>
      <c r="G438" s="23" t="s">
        <v>182</v>
      </c>
      <c r="H438" s="535">
        <f t="shared" si="34"/>
        <v>3200</v>
      </c>
      <c r="I438" s="102">
        <v>200</v>
      </c>
      <c r="J438" s="102">
        <v>200</v>
      </c>
      <c r="K438" s="102">
        <v>200</v>
      </c>
      <c r="L438" s="102">
        <v>200</v>
      </c>
      <c r="M438" s="102">
        <v>300</v>
      </c>
      <c r="N438" s="102">
        <v>300</v>
      </c>
      <c r="O438" s="102">
        <v>300</v>
      </c>
      <c r="P438" s="102">
        <v>300</v>
      </c>
      <c r="Q438" s="102">
        <v>300</v>
      </c>
      <c r="R438" s="102">
        <v>300</v>
      </c>
      <c r="S438" s="102">
        <v>300</v>
      </c>
      <c r="T438" s="102">
        <v>300</v>
      </c>
    </row>
    <row r="439" spans="1:20">
      <c r="A439" s="18">
        <v>11401</v>
      </c>
      <c r="B439" s="19" t="s">
        <v>184</v>
      </c>
      <c r="C439" s="103" t="s">
        <v>178</v>
      </c>
      <c r="D439" s="55" t="s">
        <v>204</v>
      </c>
      <c r="E439" s="47" t="s">
        <v>205</v>
      </c>
      <c r="F439" s="87">
        <v>2612</v>
      </c>
      <c r="G439" s="23" t="s">
        <v>24</v>
      </c>
      <c r="H439" s="535">
        <f t="shared" si="34"/>
        <v>3600</v>
      </c>
      <c r="I439" s="102">
        <v>300</v>
      </c>
      <c r="J439" s="102">
        <v>300</v>
      </c>
      <c r="K439" s="102">
        <v>300</v>
      </c>
      <c r="L439" s="102">
        <v>300</v>
      </c>
      <c r="M439" s="102">
        <v>300</v>
      </c>
      <c r="N439" s="102">
        <v>300</v>
      </c>
      <c r="O439" s="102">
        <v>300</v>
      </c>
      <c r="P439" s="102">
        <v>300</v>
      </c>
      <c r="Q439" s="102">
        <v>300</v>
      </c>
      <c r="R439" s="102">
        <v>300</v>
      </c>
      <c r="S439" s="102">
        <v>300</v>
      </c>
      <c r="T439" s="102">
        <v>300</v>
      </c>
    </row>
    <row r="440" spans="1:20">
      <c r="A440" s="18">
        <v>11401</v>
      </c>
      <c r="B440" s="19" t="s">
        <v>184</v>
      </c>
      <c r="C440" s="103" t="s">
        <v>178</v>
      </c>
      <c r="D440" s="55" t="s">
        <v>204</v>
      </c>
      <c r="E440" s="47" t="s">
        <v>205</v>
      </c>
      <c r="F440" s="87">
        <v>2941</v>
      </c>
      <c r="G440" s="23" t="s">
        <v>187</v>
      </c>
      <c r="H440" s="535">
        <f t="shared" si="34"/>
        <v>1500</v>
      </c>
      <c r="I440" s="102"/>
      <c r="J440" s="102"/>
      <c r="K440" s="102"/>
      <c r="L440" s="102">
        <v>500</v>
      </c>
      <c r="M440" s="102"/>
      <c r="N440" s="102"/>
      <c r="O440" s="102"/>
      <c r="P440" s="102">
        <v>500</v>
      </c>
      <c r="Q440" s="102"/>
      <c r="R440" s="102"/>
      <c r="S440" s="102">
        <v>500</v>
      </c>
      <c r="T440" s="102"/>
    </row>
    <row r="441" spans="1:20">
      <c r="A441" s="18">
        <v>11401</v>
      </c>
      <c r="B441" s="19" t="s">
        <v>184</v>
      </c>
      <c r="C441" s="103" t="s">
        <v>178</v>
      </c>
      <c r="D441" s="55" t="s">
        <v>204</v>
      </c>
      <c r="E441" s="47" t="s">
        <v>205</v>
      </c>
      <c r="F441" s="87">
        <v>2961</v>
      </c>
      <c r="G441" s="27" t="s">
        <v>145</v>
      </c>
      <c r="H441" s="535">
        <f t="shared" si="34"/>
        <v>700</v>
      </c>
      <c r="I441" s="102"/>
      <c r="J441" s="102"/>
      <c r="K441" s="102">
        <v>300</v>
      </c>
      <c r="L441" s="102"/>
      <c r="M441" s="102"/>
      <c r="N441" s="102"/>
      <c r="O441" s="102">
        <v>400</v>
      </c>
      <c r="P441" s="102"/>
      <c r="Q441" s="102"/>
      <c r="R441" s="102"/>
      <c r="S441" s="102"/>
      <c r="T441" s="102"/>
    </row>
    <row r="442" spans="1:20">
      <c r="A442" s="18">
        <v>11401</v>
      </c>
      <c r="B442" s="19" t="s">
        <v>184</v>
      </c>
      <c r="C442" s="103" t="s">
        <v>178</v>
      </c>
      <c r="D442" s="55" t="s">
        <v>204</v>
      </c>
      <c r="E442" s="47" t="s">
        <v>205</v>
      </c>
      <c r="F442" s="87">
        <v>3611</v>
      </c>
      <c r="G442" s="23" t="s">
        <v>25</v>
      </c>
      <c r="H442" s="535">
        <f t="shared" si="34"/>
        <v>3600</v>
      </c>
      <c r="I442" s="102">
        <v>300</v>
      </c>
      <c r="J442" s="102">
        <v>300</v>
      </c>
      <c r="K442" s="102">
        <v>300</v>
      </c>
      <c r="L442" s="102">
        <v>300</v>
      </c>
      <c r="M442" s="102">
        <v>300</v>
      </c>
      <c r="N442" s="102">
        <v>300</v>
      </c>
      <c r="O442" s="102">
        <v>300</v>
      </c>
      <c r="P442" s="102">
        <v>300</v>
      </c>
      <c r="Q442" s="102">
        <v>300</v>
      </c>
      <c r="R442" s="102">
        <v>300</v>
      </c>
      <c r="S442" s="102">
        <v>300</v>
      </c>
      <c r="T442" s="102">
        <v>300</v>
      </c>
    </row>
    <row r="443" spans="1:20">
      <c r="A443" s="18">
        <v>11401</v>
      </c>
      <c r="B443" s="19" t="s">
        <v>184</v>
      </c>
      <c r="C443" s="103" t="s">
        <v>178</v>
      </c>
      <c r="D443" s="55" t="s">
        <v>204</v>
      </c>
      <c r="E443" s="47" t="s">
        <v>205</v>
      </c>
      <c r="F443" s="87">
        <v>3612</v>
      </c>
      <c r="G443" s="23" t="s">
        <v>26</v>
      </c>
      <c r="H443" s="535">
        <f t="shared" si="34"/>
        <v>3600</v>
      </c>
      <c r="I443" s="102">
        <v>300</v>
      </c>
      <c r="J443" s="102">
        <v>300</v>
      </c>
      <c r="K443" s="102">
        <v>300</v>
      </c>
      <c r="L443" s="102">
        <v>300</v>
      </c>
      <c r="M443" s="102">
        <v>300</v>
      </c>
      <c r="N443" s="102">
        <v>300</v>
      </c>
      <c r="O443" s="102">
        <v>300</v>
      </c>
      <c r="P443" s="102">
        <v>300</v>
      </c>
      <c r="Q443" s="102">
        <v>300</v>
      </c>
      <c r="R443" s="102">
        <v>300</v>
      </c>
      <c r="S443" s="102">
        <v>300</v>
      </c>
      <c r="T443" s="102">
        <v>300</v>
      </c>
    </row>
    <row r="444" spans="1:20">
      <c r="A444" s="18">
        <v>11401</v>
      </c>
      <c r="B444" s="19" t="s">
        <v>184</v>
      </c>
      <c r="C444" s="103" t="s">
        <v>178</v>
      </c>
      <c r="D444" s="55" t="s">
        <v>204</v>
      </c>
      <c r="E444" s="47" t="s">
        <v>205</v>
      </c>
      <c r="F444" s="87">
        <v>3751</v>
      </c>
      <c r="G444" s="23" t="s">
        <v>73</v>
      </c>
      <c r="H444" s="535">
        <f t="shared" si="34"/>
        <v>2700</v>
      </c>
      <c r="I444" s="102">
        <v>300</v>
      </c>
      <c r="J444" s="102">
        <v>200</v>
      </c>
      <c r="K444" s="102">
        <v>200</v>
      </c>
      <c r="L444" s="102">
        <v>200</v>
      </c>
      <c r="M444" s="102">
        <v>200</v>
      </c>
      <c r="N444" s="102">
        <v>200</v>
      </c>
      <c r="O444" s="102">
        <v>200</v>
      </c>
      <c r="P444" s="102">
        <v>200</v>
      </c>
      <c r="Q444" s="102">
        <v>200</v>
      </c>
      <c r="R444" s="102">
        <v>200</v>
      </c>
      <c r="S444" s="102">
        <v>300</v>
      </c>
      <c r="T444" s="102">
        <v>300</v>
      </c>
    </row>
    <row r="445" spans="1:20">
      <c r="A445" s="71"/>
      <c r="B445" s="72"/>
      <c r="C445" s="47"/>
      <c r="D445" s="47"/>
      <c r="E445" s="74"/>
      <c r="F445" s="47"/>
      <c r="G445" s="74" t="s">
        <v>23</v>
      </c>
      <c r="H445" s="536">
        <f>SUM(H437:H444)</f>
        <v>20100</v>
      </c>
      <c r="I445" s="94"/>
      <c r="J445" s="85"/>
      <c r="K445" s="94"/>
      <c r="L445" s="85"/>
      <c r="M445" s="94"/>
      <c r="N445" s="94"/>
      <c r="O445" s="85"/>
      <c r="P445" s="85"/>
      <c r="Q445" s="85"/>
      <c r="R445" s="85"/>
      <c r="S445" s="85"/>
      <c r="T445" s="85"/>
    </row>
    <row r="446" spans="1:20">
      <c r="A446" s="71"/>
      <c r="B446" s="72"/>
      <c r="C446" s="47"/>
      <c r="D446" s="47"/>
      <c r="E446" s="74"/>
      <c r="F446" s="47"/>
      <c r="G446" s="105" t="s">
        <v>29</v>
      </c>
      <c r="H446" s="537">
        <f>+H391+H401+H409+H422+H432+H436+H445</f>
        <v>2692268.0986881023</v>
      </c>
      <c r="I446" s="106">
        <f>SUM(I367:I444)</f>
        <v>21930</v>
      </c>
      <c r="J446" s="106">
        <f t="shared" ref="J446:T446" si="35">SUM(J367:J444)</f>
        <v>112930</v>
      </c>
      <c r="K446" s="106">
        <f t="shared" si="35"/>
        <v>37430</v>
      </c>
      <c r="L446" s="106">
        <f t="shared" si="35"/>
        <v>1169230</v>
      </c>
      <c r="M446" s="106">
        <f t="shared" si="35"/>
        <v>22880</v>
      </c>
      <c r="N446" s="106">
        <f t="shared" si="35"/>
        <v>18880</v>
      </c>
      <c r="O446" s="106">
        <f t="shared" si="35"/>
        <v>19980</v>
      </c>
      <c r="P446" s="106">
        <f t="shared" si="35"/>
        <v>17680</v>
      </c>
      <c r="Q446" s="106">
        <f t="shared" si="35"/>
        <v>17630</v>
      </c>
      <c r="R446" s="106">
        <f t="shared" si="35"/>
        <v>19930</v>
      </c>
      <c r="S446" s="106">
        <f t="shared" si="35"/>
        <v>15330</v>
      </c>
      <c r="T446" s="106">
        <f t="shared" si="35"/>
        <v>14980</v>
      </c>
    </row>
    <row r="447" spans="1:20">
      <c r="F447" s="64"/>
    </row>
    <row r="448" spans="1:20" s="516" customFormat="1">
      <c r="F448" s="64"/>
      <c r="H448" s="532"/>
    </row>
    <row r="449" spans="1:20" ht="15.75" thickBot="1">
      <c r="F449" s="64"/>
    </row>
    <row r="450" spans="1:20" ht="18.75">
      <c r="A450" s="97"/>
      <c r="B450" s="98"/>
      <c r="C450" s="99"/>
      <c r="D450" s="99"/>
      <c r="E450" s="100"/>
      <c r="F450" s="101"/>
      <c r="G450" s="1004" t="s">
        <v>206</v>
      </c>
      <c r="H450" s="531"/>
      <c r="I450" s="16"/>
      <c r="J450" s="17"/>
      <c r="K450" s="16"/>
      <c r="L450" s="17"/>
      <c r="M450" s="16"/>
      <c r="N450" s="16"/>
      <c r="O450" s="17"/>
      <c r="P450" s="15"/>
      <c r="Q450" s="15"/>
      <c r="R450" s="15"/>
      <c r="S450" s="15"/>
      <c r="T450" s="15"/>
    </row>
    <row r="451" spans="1:20">
      <c r="A451" s="18">
        <v>11401</v>
      </c>
      <c r="B451" s="19" t="s">
        <v>207</v>
      </c>
      <c r="C451" s="103" t="s">
        <v>208</v>
      </c>
      <c r="D451" s="55" t="s">
        <v>209</v>
      </c>
      <c r="E451" s="47" t="s">
        <v>210</v>
      </c>
      <c r="F451" s="87">
        <v>1131</v>
      </c>
      <c r="G451" s="23" t="s">
        <v>12</v>
      </c>
      <c r="H451" s="522">
        <f>'Plantilla 2015 '!L298</f>
        <v>707175.90098364709</v>
      </c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</row>
    <row r="452" spans="1:20">
      <c r="A452" s="18">
        <v>11401</v>
      </c>
      <c r="B452" s="19" t="s">
        <v>207</v>
      </c>
      <c r="C452" s="103" t="s">
        <v>208</v>
      </c>
      <c r="D452" s="55" t="s">
        <v>209</v>
      </c>
      <c r="E452" s="47" t="s">
        <v>210</v>
      </c>
      <c r="F452" s="47">
        <v>1321</v>
      </c>
      <c r="G452" s="23" t="s">
        <v>56</v>
      </c>
      <c r="H452" s="535">
        <f>'Plantilla 2015 '!K298</f>
        <v>11624.809331238035</v>
      </c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</row>
    <row r="453" spans="1:20">
      <c r="A453" s="18">
        <v>11401</v>
      </c>
      <c r="B453" s="19" t="s">
        <v>207</v>
      </c>
      <c r="C453" s="103" t="s">
        <v>208</v>
      </c>
      <c r="D453" s="55" t="s">
        <v>209</v>
      </c>
      <c r="E453" s="47" t="s">
        <v>210</v>
      </c>
      <c r="F453" s="47">
        <v>1323</v>
      </c>
      <c r="G453" s="23" t="s">
        <v>13</v>
      </c>
      <c r="H453" s="535">
        <f>'Plantilla 2015 '!I298</f>
        <v>87186.069984285277</v>
      </c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</row>
    <row r="454" spans="1:20">
      <c r="A454" s="18">
        <v>11401</v>
      </c>
      <c r="B454" s="19" t="s">
        <v>207</v>
      </c>
      <c r="C454" s="103" t="s">
        <v>208</v>
      </c>
      <c r="D454" s="55" t="s">
        <v>209</v>
      </c>
      <c r="E454" s="47" t="s">
        <v>210</v>
      </c>
      <c r="F454" s="47">
        <v>1541</v>
      </c>
      <c r="G454" s="28" t="s">
        <v>174</v>
      </c>
      <c r="H454" s="535">
        <f>'Plantilla 2015 '!J298</f>
        <v>56574.072078691774</v>
      </c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</row>
    <row r="455" spans="1:20">
      <c r="A455" s="18">
        <v>11401</v>
      </c>
      <c r="B455" s="19" t="s">
        <v>207</v>
      </c>
      <c r="C455" s="103" t="s">
        <v>208</v>
      </c>
      <c r="D455" s="55" t="s">
        <v>209</v>
      </c>
      <c r="E455" s="47" t="s">
        <v>210</v>
      </c>
      <c r="F455" s="47">
        <v>3981</v>
      </c>
      <c r="G455" s="23" t="s">
        <v>112</v>
      </c>
      <c r="H455" s="535">
        <f t="shared" ref="H455" si="36">SUM(I455:T455)</f>
        <v>15768</v>
      </c>
      <c r="I455" s="85">
        <v>1314</v>
      </c>
      <c r="J455" s="85">
        <v>1314</v>
      </c>
      <c r="K455" s="85">
        <v>1314</v>
      </c>
      <c r="L455" s="85">
        <v>1314</v>
      </c>
      <c r="M455" s="85">
        <v>1314</v>
      </c>
      <c r="N455" s="85">
        <v>1314</v>
      </c>
      <c r="O455" s="85">
        <v>1314</v>
      </c>
      <c r="P455" s="85">
        <v>1314</v>
      </c>
      <c r="Q455" s="85">
        <v>1314</v>
      </c>
      <c r="R455" s="85">
        <v>1314</v>
      </c>
      <c r="S455" s="85">
        <v>1314</v>
      </c>
      <c r="T455" s="85">
        <v>1314</v>
      </c>
    </row>
    <row r="456" spans="1:20">
      <c r="A456" s="18" t="s">
        <v>211</v>
      </c>
      <c r="B456" s="19"/>
      <c r="C456" s="103"/>
      <c r="D456" s="55"/>
      <c r="E456" s="47"/>
      <c r="F456" s="47"/>
      <c r="G456" s="74" t="s">
        <v>23</v>
      </c>
      <c r="H456" s="536">
        <f>SUM(H451:H455)</f>
        <v>878328.8523778622</v>
      </c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</row>
    <row r="457" spans="1:20">
      <c r="A457" s="18">
        <v>11401</v>
      </c>
      <c r="B457" s="19" t="s">
        <v>207</v>
      </c>
      <c r="C457" s="103" t="s">
        <v>208</v>
      </c>
      <c r="D457" s="55" t="s">
        <v>209</v>
      </c>
      <c r="E457" s="47" t="s">
        <v>210</v>
      </c>
      <c r="F457" s="24">
        <v>2111</v>
      </c>
      <c r="G457" s="23" t="s">
        <v>17</v>
      </c>
      <c r="H457" s="535">
        <f>SUM(I457:T457)</f>
        <v>400</v>
      </c>
      <c r="I457" s="102">
        <v>80</v>
      </c>
      <c r="J457" s="102"/>
      <c r="K457" s="102"/>
      <c r="L457" s="102">
        <v>80</v>
      </c>
      <c r="M457" s="102"/>
      <c r="N457" s="102">
        <v>80</v>
      </c>
      <c r="O457" s="102"/>
      <c r="P457" s="102"/>
      <c r="Q457" s="102">
        <v>80</v>
      </c>
      <c r="R457" s="102"/>
      <c r="S457" s="102">
        <v>80</v>
      </c>
      <c r="T457" s="102"/>
    </row>
    <row r="458" spans="1:20">
      <c r="A458" s="18">
        <v>11401</v>
      </c>
      <c r="B458" s="19" t="s">
        <v>207</v>
      </c>
      <c r="C458" s="103" t="s">
        <v>208</v>
      </c>
      <c r="D458" s="55" t="s">
        <v>209</v>
      </c>
      <c r="E458" s="47" t="s">
        <v>210</v>
      </c>
      <c r="F458" s="24">
        <v>2141</v>
      </c>
      <c r="G458" s="28" t="s">
        <v>36</v>
      </c>
      <c r="H458" s="535">
        <f>SUM(I458:T458)</f>
        <v>600</v>
      </c>
      <c r="I458" s="102"/>
      <c r="J458" s="102"/>
      <c r="K458" s="102"/>
      <c r="L458" s="102"/>
      <c r="M458" s="102"/>
      <c r="N458" s="102">
        <v>300</v>
      </c>
      <c r="O458" s="102"/>
      <c r="P458" s="102"/>
      <c r="Q458" s="102"/>
      <c r="R458" s="102"/>
      <c r="S458" s="102">
        <v>300</v>
      </c>
      <c r="T458" s="102"/>
    </row>
    <row r="459" spans="1:20">
      <c r="A459" s="18">
        <v>11401</v>
      </c>
      <c r="B459" s="19" t="s">
        <v>207</v>
      </c>
      <c r="C459" s="103" t="s">
        <v>208</v>
      </c>
      <c r="D459" s="55" t="s">
        <v>209</v>
      </c>
      <c r="E459" s="47" t="s">
        <v>210</v>
      </c>
      <c r="F459" s="24">
        <v>2212</v>
      </c>
      <c r="G459" s="23" t="s">
        <v>18</v>
      </c>
      <c r="H459" s="535">
        <f>SUM(I459:T459)</f>
        <v>3000</v>
      </c>
      <c r="I459" s="102"/>
      <c r="J459" s="102">
        <v>300</v>
      </c>
      <c r="K459" s="102">
        <v>300</v>
      </c>
      <c r="L459" s="102">
        <v>300</v>
      </c>
      <c r="M459" s="102"/>
      <c r="N459" s="102">
        <v>300</v>
      </c>
      <c r="O459" s="102">
        <v>300</v>
      </c>
      <c r="P459" s="102">
        <v>300</v>
      </c>
      <c r="Q459" s="102">
        <v>300</v>
      </c>
      <c r="R459" s="102">
        <v>300</v>
      </c>
      <c r="S459" s="102">
        <v>300</v>
      </c>
      <c r="T459" s="102">
        <v>300</v>
      </c>
    </row>
    <row r="460" spans="1:20">
      <c r="A460" s="18">
        <v>11401</v>
      </c>
      <c r="B460" s="19" t="s">
        <v>207</v>
      </c>
      <c r="C460" s="103" t="s">
        <v>208</v>
      </c>
      <c r="D460" s="55" t="s">
        <v>209</v>
      </c>
      <c r="E460" s="47" t="s">
        <v>210</v>
      </c>
      <c r="F460" s="24">
        <v>2612</v>
      </c>
      <c r="G460" s="23" t="s">
        <v>24</v>
      </c>
      <c r="H460" s="535">
        <f>SUM(I460:T460)</f>
        <v>3600</v>
      </c>
      <c r="I460" s="102">
        <v>300</v>
      </c>
      <c r="J460" s="102">
        <v>300</v>
      </c>
      <c r="K460" s="102">
        <v>300</v>
      </c>
      <c r="L460" s="102">
        <v>300</v>
      </c>
      <c r="M460" s="102">
        <v>300</v>
      </c>
      <c r="N460" s="102">
        <v>300</v>
      </c>
      <c r="O460" s="102">
        <v>300</v>
      </c>
      <c r="P460" s="102">
        <v>300</v>
      </c>
      <c r="Q460" s="102">
        <v>300</v>
      </c>
      <c r="R460" s="102">
        <v>300</v>
      </c>
      <c r="S460" s="102">
        <v>300</v>
      </c>
      <c r="T460" s="102">
        <v>300</v>
      </c>
    </row>
    <row r="461" spans="1:20">
      <c r="A461" s="71" t="s">
        <v>212</v>
      </c>
      <c r="B461" s="72"/>
      <c r="C461" s="47"/>
      <c r="D461" s="47"/>
      <c r="E461" s="74"/>
      <c r="F461" s="24"/>
      <c r="G461" s="74" t="s">
        <v>23</v>
      </c>
      <c r="H461" s="536">
        <f>SUM(H457:H460)</f>
        <v>7600</v>
      </c>
      <c r="I461" s="546"/>
      <c r="J461" s="85"/>
      <c r="K461" s="546"/>
      <c r="L461" s="85"/>
      <c r="M461" s="546"/>
      <c r="N461" s="546"/>
      <c r="O461" s="85"/>
      <c r="P461" s="85"/>
      <c r="Q461" s="85"/>
      <c r="R461" s="85"/>
      <c r="S461" s="85"/>
      <c r="T461" s="85"/>
    </row>
    <row r="462" spans="1:20">
      <c r="A462" s="18">
        <v>11401</v>
      </c>
      <c r="B462" s="19" t="s">
        <v>207</v>
      </c>
      <c r="C462" s="103" t="s">
        <v>208</v>
      </c>
      <c r="D462" s="55" t="s">
        <v>209</v>
      </c>
      <c r="E462" s="47" t="s">
        <v>210</v>
      </c>
      <c r="F462" s="24">
        <v>2111</v>
      </c>
      <c r="G462" s="23" t="s">
        <v>17</v>
      </c>
      <c r="H462" s="535">
        <f>SUM(I462:T462)</f>
        <v>390</v>
      </c>
      <c r="I462" s="102">
        <v>65</v>
      </c>
      <c r="J462" s="102"/>
      <c r="K462" s="102"/>
      <c r="L462" s="102">
        <v>65</v>
      </c>
      <c r="M462" s="102"/>
      <c r="N462" s="102">
        <v>65</v>
      </c>
      <c r="O462" s="102">
        <v>65</v>
      </c>
      <c r="P462" s="102"/>
      <c r="Q462" s="102">
        <v>65</v>
      </c>
      <c r="R462" s="102"/>
      <c r="S462" s="102">
        <v>65</v>
      </c>
      <c r="T462" s="102"/>
    </row>
    <row r="463" spans="1:20">
      <c r="A463" s="18">
        <v>11401</v>
      </c>
      <c r="B463" s="19" t="s">
        <v>207</v>
      </c>
      <c r="C463" s="103" t="s">
        <v>208</v>
      </c>
      <c r="D463" s="55" t="s">
        <v>209</v>
      </c>
      <c r="E463" s="47" t="s">
        <v>210</v>
      </c>
      <c r="F463" s="24">
        <v>2141</v>
      </c>
      <c r="G463" s="28" t="s">
        <v>36</v>
      </c>
      <c r="H463" s="535">
        <f>SUM(I463:T463)</f>
        <v>400</v>
      </c>
      <c r="I463" s="102"/>
      <c r="J463" s="102"/>
      <c r="K463" s="102"/>
      <c r="L463" s="102"/>
      <c r="M463" s="102"/>
      <c r="N463" s="102">
        <v>200</v>
      </c>
      <c r="O463" s="102"/>
      <c r="P463" s="102"/>
      <c r="Q463" s="102"/>
      <c r="R463" s="102"/>
      <c r="S463" s="102">
        <v>200</v>
      </c>
      <c r="T463" s="102"/>
    </row>
    <row r="464" spans="1:20">
      <c r="A464" s="18">
        <v>11401</v>
      </c>
      <c r="B464" s="19" t="s">
        <v>207</v>
      </c>
      <c r="C464" s="103" t="s">
        <v>208</v>
      </c>
      <c r="D464" s="55" t="s">
        <v>209</v>
      </c>
      <c r="E464" s="47" t="s">
        <v>210</v>
      </c>
      <c r="F464" s="24">
        <v>2612</v>
      </c>
      <c r="G464" s="23" t="s">
        <v>24</v>
      </c>
      <c r="H464" s="535">
        <f>SUM(I464:T464)</f>
        <v>10000</v>
      </c>
      <c r="I464" s="102"/>
      <c r="J464" s="102">
        <v>2500</v>
      </c>
      <c r="K464" s="102"/>
      <c r="L464" s="102">
        <v>2500</v>
      </c>
      <c r="M464" s="102"/>
      <c r="N464" s="102">
        <v>2500</v>
      </c>
      <c r="O464" s="102"/>
      <c r="P464" s="102"/>
      <c r="Q464" s="102">
        <v>2500</v>
      </c>
      <c r="R464" s="102"/>
      <c r="S464" s="102"/>
      <c r="T464" s="102"/>
    </row>
    <row r="465" spans="1:20">
      <c r="A465" s="18">
        <v>11401</v>
      </c>
      <c r="B465" s="19" t="s">
        <v>207</v>
      </c>
      <c r="C465" s="103" t="s">
        <v>208</v>
      </c>
      <c r="D465" s="55" t="s">
        <v>209</v>
      </c>
      <c r="E465" s="47" t="s">
        <v>210</v>
      </c>
      <c r="F465" s="24">
        <v>3551</v>
      </c>
      <c r="G465" s="23" t="s">
        <v>123</v>
      </c>
      <c r="H465" s="535">
        <f>SUM(I465:T465)</f>
        <v>12000</v>
      </c>
      <c r="I465" s="102">
        <v>5000</v>
      </c>
      <c r="J465" s="102"/>
      <c r="K465" s="102"/>
      <c r="L465" s="102"/>
      <c r="M465" s="102">
        <v>2000</v>
      </c>
      <c r="N465" s="102"/>
      <c r="O465" s="102"/>
      <c r="P465" s="102"/>
      <c r="Q465" s="102">
        <v>5000</v>
      </c>
      <c r="R465" s="102"/>
      <c r="S465" s="102"/>
      <c r="T465" s="102"/>
    </row>
    <row r="466" spans="1:20">
      <c r="A466" s="71" t="s">
        <v>213</v>
      </c>
      <c r="B466" s="72"/>
      <c r="C466" s="47"/>
      <c r="D466" s="47"/>
      <c r="E466" s="74"/>
      <c r="F466" s="47"/>
      <c r="G466" s="74" t="s">
        <v>23</v>
      </c>
      <c r="H466" s="536">
        <f>SUM(H462:H465)</f>
        <v>22790</v>
      </c>
      <c r="I466" s="546"/>
      <c r="J466" s="85"/>
      <c r="K466" s="546"/>
      <c r="L466" s="85"/>
      <c r="M466" s="546"/>
      <c r="N466" s="546"/>
      <c r="O466" s="85"/>
      <c r="P466" s="85"/>
      <c r="Q466" s="85"/>
      <c r="R466" s="85"/>
      <c r="S466" s="85"/>
      <c r="T466" s="85"/>
    </row>
    <row r="467" spans="1:20">
      <c r="A467" s="18">
        <v>11401</v>
      </c>
      <c r="B467" s="19" t="s">
        <v>207</v>
      </c>
      <c r="C467" s="103" t="s">
        <v>208</v>
      </c>
      <c r="D467" s="55" t="s">
        <v>209</v>
      </c>
      <c r="E467" s="47" t="s">
        <v>210</v>
      </c>
      <c r="F467" s="24">
        <v>2111</v>
      </c>
      <c r="G467" s="23" t="s">
        <v>17</v>
      </c>
      <c r="H467" s="535">
        <f>SUM(I467:T467)</f>
        <v>635</v>
      </c>
      <c r="I467" s="102">
        <v>130</v>
      </c>
      <c r="J467" s="102">
        <v>130</v>
      </c>
      <c r="K467" s="102"/>
      <c r="L467" s="102"/>
      <c r="M467" s="102"/>
      <c r="N467" s="102"/>
      <c r="O467" s="102"/>
      <c r="P467" s="102"/>
      <c r="Q467" s="102">
        <v>125</v>
      </c>
      <c r="R467" s="102">
        <v>125</v>
      </c>
      <c r="S467" s="102">
        <v>125</v>
      </c>
      <c r="T467" s="102"/>
    </row>
    <row r="468" spans="1:20">
      <c r="A468" s="18">
        <v>11401</v>
      </c>
      <c r="B468" s="19" t="s">
        <v>207</v>
      </c>
      <c r="C468" s="103" t="s">
        <v>208</v>
      </c>
      <c r="D468" s="55" t="s">
        <v>209</v>
      </c>
      <c r="E468" s="47" t="s">
        <v>210</v>
      </c>
      <c r="F468" s="24">
        <v>2141</v>
      </c>
      <c r="G468" s="28" t="s">
        <v>36</v>
      </c>
      <c r="H468" s="535">
        <f>SUM(I468:T468)</f>
        <v>550</v>
      </c>
      <c r="I468" s="102">
        <v>125</v>
      </c>
      <c r="J468" s="102">
        <v>125</v>
      </c>
      <c r="K468" s="102"/>
      <c r="L468" s="102"/>
      <c r="M468" s="102"/>
      <c r="N468" s="102"/>
      <c r="O468" s="102"/>
      <c r="P468" s="102"/>
      <c r="Q468" s="102">
        <v>100</v>
      </c>
      <c r="R468" s="102">
        <v>100</v>
      </c>
      <c r="S468" s="102">
        <v>100</v>
      </c>
      <c r="T468" s="102"/>
    </row>
    <row r="469" spans="1:20">
      <c r="A469" s="18">
        <v>11401</v>
      </c>
      <c r="B469" s="19" t="s">
        <v>207</v>
      </c>
      <c r="C469" s="103" t="s">
        <v>208</v>
      </c>
      <c r="D469" s="55" t="s">
        <v>209</v>
      </c>
      <c r="E469" s="47" t="s">
        <v>210</v>
      </c>
      <c r="F469" s="24">
        <v>2612</v>
      </c>
      <c r="G469" s="23" t="s">
        <v>24</v>
      </c>
      <c r="H469" s="535">
        <f>SUM(I469:T469)</f>
        <v>3600</v>
      </c>
      <c r="I469" s="102">
        <v>600</v>
      </c>
      <c r="J469" s="102">
        <v>600</v>
      </c>
      <c r="K469" s="102"/>
      <c r="L469" s="102"/>
      <c r="M469" s="102"/>
      <c r="N469" s="102"/>
      <c r="O469" s="102"/>
      <c r="P469" s="102">
        <v>600</v>
      </c>
      <c r="Q469" s="102">
        <v>600</v>
      </c>
      <c r="R469" s="102">
        <v>600</v>
      </c>
      <c r="S469" s="102">
        <v>600</v>
      </c>
      <c r="T469" s="102"/>
    </row>
    <row r="470" spans="1:20">
      <c r="A470" s="18">
        <v>11401</v>
      </c>
      <c r="B470" s="19" t="s">
        <v>207</v>
      </c>
      <c r="C470" s="103" t="s">
        <v>208</v>
      </c>
      <c r="D470" s="55" t="s">
        <v>209</v>
      </c>
      <c r="E470" s="47" t="s">
        <v>210</v>
      </c>
      <c r="F470" s="24">
        <v>3571</v>
      </c>
      <c r="G470" s="23" t="s">
        <v>110</v>
      </c>
      <c r="H470" s="535">
        <f>SUM(I470:T470)</f>
        <v>700</v>
      </c>
      <c r="I470" s="102">
        <v>100</v>
      </c>
      <c r="J470" s="102">
        <v>100</v>
      </c>
      <c r="K470" s="102">
        <v>100</v>
      </c>
      <c r="L470" s="102"/>
      <c r="M470" s="102"/>
      <c r="N470" s="102"/>
      <c r="O470" s="102"/>
      <c r="P470" s="102">
        <v>100</v>
      </c>
      <c r="Q470" s="102">
        <v>100</v>
      </c>
      <c r="R470" s="102">
        <v>100</v>
      </c>
      <c r="S470" s="102">
        <v>100</v>
      </c>
      <c r="T470" s="102"/>
    </row>
    <row r="471" spans="1:20">
      <c r="A471" s="18">
        <v>11401</v>
      </c>
      <c r="B471" s="19" t="s">
        <v>207</v>
      </c>
      <c r="C471" s="103" t="s">
        <v>208</v>
      </c>
      <c r="D471" s="55" t="s">
        <v>209</v>
      </c>
      <c r="E471" s="47" t="s">
        <v>210</v>
      </c>
      <c r="F471" s="24">
        <v>3751</v>
      </c>
      <c r="G471" s="23" t="s">
        <v>73</v>
      </c>
      <c r="H471" s="535">
        <f>SUM(I471:T471)</f>
        <v>2400</v>
      </c>
      <c r="I471" s="102">
        <v>600</v>
      </c>
      <c r="J471" s="102">
        <v>600</v>
      </c>
      <c r="K471" s="102"/>
      <c r="L471" s="102"/>
      <c r="M471" s="102"/>
      <c r="N471" s="102"/>
      <c r="O471" s="102"/>
      <c r="P471" s="102">
        <v>600</v>
      </c>
      <c r="Q471" s="102">
        <v>600</v>
      </c>
      <c r="R471" s="102"/>
      <c r="S471" s="102"/>
      <c r="T471" s="102"/>
    </row>
    <row r="472" spans="1:20">
      <c r="A472" s="18">
        <v>11401</v>
      </c>
      <c r="B472" s="19" t="s">
        <v>207</v>
      </c>
      <c r="C472" s="103" t="s">
        <v>208</v>
      </c>
      <c r="D472" s="55" t="s">
        <v>209</v>
      </c>
      <c r="E472" s="47" t="s">
        <v>210</v>
      </c>
      <c r="F472" s="24">
        <v>4311</v>
      </c>
      <c r="G472" s="28" t="s">
        <v>214</v>
      </c>
      <c r="H472" s="535">
        <v>50000</v>
      </c>
      <c r="I472" s="102"/>
      <c r="J472" s="102">
        <v>50000</v>
      </c>
      <c r="K472" s="102">
        <v>50000</v>
      </c>
      <c r="L472" s="102"/>
      <c r="M472" s="102"/>
      <c r="N472" s="102">
        <v>50000</v>
      </c>
      <c r="O472" s="102">
        <v>50000</v>
      </c>
      <c r="P472" s="102"/>
      <c r="Q472" s="102">
        <v>50000</v>
      </c>
      <c r="R472" s="102">
        <v>50000</v>
      </c>
      <c r="S472" s="102"/>
      <c r="T472" s="102"/>
    </row>
    <row r="473" spans="1:20">
      <c r="A473" s="71" t="s">
        <v>215</v>
      </c>
      <c r="B473" s="72"/>
      <c r="C473" s="47"/>
      <c r="D473" s="47"/>
      <c r="E473" s="74"/>
      <c r="F473" s="47"/>
      <c r="G473" s="74" t="s">
        <v>23</v>
      </c>
      <c r="H473" s="536">
        <f>SUM(H467:H472)</f>
        <v>57885</v>
      </c>
      <c r="I473" s="546"/>
      <c r="J473" s="85"/>
      <c r="K473" s="546"/>
      <c r="L473" s="85"/>
      <c r="M473" s="546"/>
      <c r="N473" s="546"/>
      <c r="O473" s="85"/>
      <c r="P473" s="85"/>
      <c r="Q473" s="85"/>
      <c r="R473" s="85"/>
      <c r="S473" s="85"/>
      <c r="T473" s="85"/>
    </row>
    <row r="474" spans="1:20">
      <c r="A474" s="18">
        <v>11401</v>
      </c>
      <c r="B474" s="19" t="s">
        <v>207</v>
      </c>
      <c r="C474" s="103" t="s">
        <v>216</v>
      </c>
      <c r="D474" s="55" t="s">
        <v>217</v>
      </c>
      <c r="E474" s="47" t="s">
        <v>218</v>
      </c>
      <c r="F474" s="24">
        <v>2111</v>
      </c>
      <c r="G474" s="23" t="s">
        <v>17</v>
      </c>
      <c r="H474" s="535">
        <f>SUM(I474:T474)</f>
        <v>1460</v>
      </c>
      <c r="I474" s="102">
        <v>130</v>
      </c>
      <c r="J474" s="102">
        <v>130</v>
      </c>
      <c r="K474" s="102"/>
      <c r="L474" s="102"/>
      <c r="M474" s="102"/>
      <c r="N474" s="102"/>
      <c r="O474" s="102"/>
      <c r="P474" s="102">
        <v>600</v>
      </c>
      <c r="Q474" s="102">
        <v>600</v>
      </c>
      <c r="R474" s="102"/>
      <c r="S474" s="102"/>
      <c r="T474" s="102"/>
    </row>
    <row r="475" spans="1:20">
      <c r="A475" s="18">
        <v>11401</v>
      </c>
      <c r="B475" s="19" t="s">
        <v>207</v>
      </c>
      <c r="C475" s="103" t="s">
        <v>216</v>
      </c>
      <c r="D475" s="55" t="s">
        <v>217</v>
      </c>
      <c r="E475" s="47" t="s">
        <v>218</v>
      </c>
      <c r="F475" s="24">
        <v>2141</v>
      </c>
      <c r="G475" s="28" t="s">
        <v>36</v>
      </c>
      <c r="H475" s="535">
        <f>SUM(I475:T475)</f>
        <v>1450</v>
      </c>
      <c r="I475" s="102">
        <v>125</v>
      </c>
      <c r="J475" s="102">
        <v>125</v>
      </c>
      <c r="K475" s="102"/>
      <c r="L475" s="102"/>
      <c r="M475" s="102"/>
      <c r="N475" s="102"/>
      <c r="O475" s="102"/>
      <c r="P475" s="102">
        <v>600</v>
      </c>
      <c r="Q475" s="102">
        <v>600</v>
      </c>
      <c r="R475" s="102"/>
      <c r="S475" s="102"/>
      <c r="T475" s="102"/>
    </row>
    <row r="476" spans="1:20">
      <c r="A476" s="18">
        <v>11401</v>
      </c>
      <c r="B476" s="19" t="s">
        <v>207</v>
      </c>
      <c r="C476" s="103" t="s">
        <v>216</v>
      </c>
      <c r="D476" s="55" t="s">
        <v>217</v>
      </c>
      <c r="E476" s="47" t="s">
        <v>218</v>
      </c>
      <c r="F476" s="24">
        <v>2612</v>
      </c>
      <c r="G476" s="23" t="s">
        <v>24</v>
      </c>
      <c r="H476" s="535">
        <f>SUM(I476:T476)</f>
        <v>2400</v>
      </c>
      <c r="I476" s="102">
        <v>600</v>
      </c>
      <c r="J476" s="102">
        <v>600</v>
      </c>
      <c r="K476" s="102"/>
      <c r="L476" s="102"/>
      <c r="M476" s="102"/>
      <c r="N476" s="102"/>
      <c r="O476" s="102"/>
      <c r="P476" s="102">
        <v>600</v>
      </c>
      <c r="Q476" s="102">
        <v>600</v>
      </c>
      <c r="R476" s="102"/>
      <c r="S476" s="102"/>
      <c r="T476" s="102"/>
    </row>
    <row r="477" spans="1:20">
      <c r="A477" s="18">
        <v>11401</v>
      </c>
      <c r="B477" s="19" t="s">
        <v>207</v>
      </c>
      <c r="C477" s="103" t="s">
        <v>216</v>
      </c>
      <c r="D477" s="55" t="s">
        <v>217</v>
      </c>
      <c r="E477" s="47" t="s">
        <v>218</v>
      </c>
      <c r="F477" s="24">
        <v>3571</v>
      </c>
      <c r="G477" s="23" t="s">
        <v>110</v>
      </c>
      <c r="H477" s="535">
        <f>SUM(I477:T477)</f>
        <v>6000</v>
      </c>
      <c r="I477" s="102"/>
      <c r="J477" s="102">
        <v>3000</v>
      </c>
      <c r="K477" s="102"/>
      <c r="L477" s="102"/>
      <c r="M477" s="102"/>
      <c r="N477" s="102"/>
      <c r="O477" s="102"/>
      <c r="P477" s="102"/>
      <c r="Q477" s="102">
        <v>3000</v>
      </c>
      <c r="R477" s="102"/>
      <c r="S477" s="102"/>
      <c r="T477" s="102"/>
    </row>
    <row r="478" spans="1:20">
      <c r="A478" s="18">
        <v>11401</v>
      </c>
      <c r="B478" s="19" t="s">
        <v>207</v>
      </c>
      <c r="C478" s="103" t="s">
        <v>216</v>
      </c>
      <c r="D478" s="55" t="s">
        <v>217</v>
      </c>
      <c r="E478" s="47" t="s">
        <v>218</v>
      </c>
      <c r="F478" s="24">
        <v>3751</v>
      </c>
      <c r="G478" s="23" t="s">
        <v>73</v>
      </c>
      <c r="H478" s="535">
        <f>SUM(I478:T478)</f>
        <v>2400</v>
      </c>
      <c r="I478" s="102">
        <v>600</v>
      </c>
      <c r="J478" s="102">
        <v>600</v>
      </c>
      <c r="K478" s="102"/>
      <c r="L478" s="102"/>
      <c r="M478" s="102"/>
      <c r="N478" s="102"/>
      <c r="O478" s="102"/>
      <c r="P478" s="102">
        <v>600</v>
      </c>
      <c r="Q478" s="102">
        <v>600</v>
      </c>
      <c r="R478" s="102"/>
      <c r="S478" s="102"/>
      <c r="T478" s="102"/>
    </row>
    <row r="479" spans="1:20">
      <c r="A479" s="71" t="s">
        <v>203</v>
      </c>
      <c r="B479" s="72"/>
      <c r="C479" s="47"/>
      <c r="D479" s="47"/>
      <c r="E479" s="74"/>
      <c r="F479" s="47"/>
      <c r="G479" s="74" t="s">
        <v>23</v>
      </c>
      <c r="H479" s="537">
        <f>SUM(H474:H478)</f>
        <v>13710</v>
      </c>
      <c r="I479" s="546"/>
      <c r="J479" s="85"/>
      <c r="K479" s="546"/>
      <c r="L479" s="85"/>
      <c r="M479" s="546"/>
      <c r="N479" s="546"/>
      <c r="O479" s="85"/>
      <c r="P479" s="85"/>
      <c r="Q479" s="85"/>
      <c r="R479" s="85"/>
      <c r="S479" s="85"/>
      <c r="T479" s="85"/>
    </row>
    <row r="480" spans="1:20">
      <c r="A480" s="18">
        <v>11401</v>
      </c>
      <c r="B480" s="19" t="s">
        <v>207</v>
      </c>
      <c r="C480" s="103" t="s">
        <v>216</v>
      </c>
      <c r="D480" s="55" t="s">
        <v>217</v>
      </c>
      <c r="E480" s="47" t="s">
        <v>218</v>
      </c>
      <c r="F480" s="24">
        <v>2111</v>
      </c>
      <c r="G480" s="23" t="s">
        <v>17</v>
      </c>
      <c r="H480" s="535">
        <f>SUM(I480:T480)</f>
        <v>195</v>
      </c>
      <c r="I480" s="102"/>
      <c r="J480" s="102"/>
      <c r="K480" s="102">
        <v>65</v>
      </c>
      <c r="L480" s="102">
        <v>65</v>
      </c>
      <c r="M480" s="102">
        <v>65</v>
      </c>
      <c r="N480" s="102"/>
      <c r="O480" s="102"/>
      <c r="P480" s="102"/>
      <c r="Q480" s="102"/>
      <c r="R480" s="102"/>
      <c r="S480" s="102"/>
      <c r="T480" s="102"/>
    </row>
    <row r="481" spans="1:20">
      <c r="A481" s="18">
        <v>11401</v>
      </c>
      <c r="B481" s="19" t="s">
        <v>207</v>
      </c>
      <c r="C481" s="103" t="s">
        <v>216</v>
      </c>
      <c r="D481" s="55" t="s">
        <v>217</v>
      </c>
      <c r="E481" s="47" t="s">
        <v>218</v>
      </c>
      <c r="F481" s="24">
        <v>2141</v>
      </c>
      <c r="G481" s="28" t="s">
        <v>36</v>
      </c>
      <c r="H481" s="535">
        <f>SUM(I481:T481)</f>
        <v>600</v>
      </c>
      <c r="I481" s="102"/>
      <c r="J481" s="102"/>
      <c r="K481" s="102">
        <v>200</v>
      </c>
      <c r="L481" s="102">
        <v>200</v>
      </c>
      <c r="M481" s="102">
        <v>200</v>
      </c>
      <c r="N481" s="102"/>
      <c r="O481" s="102"/>
      <c r="P481" s="102"/>
      <c r="Q481" s="102"/>
      <c r="R481" s="102"/>
      <c r="S481" s="102"/>
      <c r="T481" s="102"/>
    </row>
    <row r="482" spans="1:20">
      <c r="A482" s="18">
        <v>11401</v>
      </c>
      <c r="B482" s="19" t="s">
        <v>207</v>
      </c>
      <c r="C482" s="103" t="s">
        <v>216</v>
      </c>
      <c r="D482" s="55" t="s">
        <v>217</v>
      </c>
      <c r="E482" s="47" t="s">
        <v>218</v>
      </c>
      <c r="F482" s="24">
        <v>2612</v>
      </c>
      <c r="G482" s="23" t="s">
        <v>24</v>
      </c>
      <c r="H482" s="535">
        <f>SUM(I482:T482)</f>
        <v>1600</v>
      </c>
      <c r="I482" s="102"/>
      <c r="J482" s="102"/>
      <c r="K482" s="102">
        <v>400</v>
      </c>
      <c r="L482" s="102"/>
      <c r="M482" s="102">
        <v>400</v>
      </c>
      <c r="N482" s="102"/>
      <c r="O482" s="102">
        <v>400</v>
      </c>
      <c r="P482" s="102"/>
      <c r="Q482" s="102">
        <v>400</v>
      </c>
      <c r="R482" s="102"/>
      <c r="S482" s="102"/>
      <c r="T482" s="102"/>
    </row>
    <row r="483" spans="1:20">
      <c r="A483" s="71" t="s">
        <v>219</v>
      </c>
      <c r="B483" s="72"/>
      <c r="C483" s="47"/>
      <c r="D483" s="47"/>
      <c r="E483" s="74"/>
      <c r="F483" s="47"/>
      <c r="G483" s="74" t="s">
        <v>23</v>
      </c>
      <c r="H483" s="536">
        <f>SUM(H480:H482)</f>
        <v>2395</v>
      </c>
      <c r="I483" s="546"/>
      <c r="J483" s="85"/>
      <c r="K483" s="546"/>
      <c r="L483" s="85"/>
      <c r="M483" s="546"/>
      <c r="N483" s="546"/>
      <c r="O483" s="85"/>
      <c r="P483" s="85"/>
      <c r="Q483" s="85"/>
      <c r="R483" s="85"/>
      <c r="S483" s="85"/>
      <c r="T483" s="85"/>
    </row>
    <row r="484" spans="1:20">
      <c r="A484" s="18">
        <v>11401</v>
      </c>
      <c r="B484" s="19" t="s">
        <v>207</v>
      </c>
      <c r="C484" s="103" t="s">
        <v>216</v>
      </c>
      <c r="D484" s="55" t="s">
        <v>217</v>
      </c>
      <c r="E484" s="47" t="s">
        <v>218</v>
      </c>
      <c r="F484" s="24">
        <v>2111</v>
      </c>
      <c r="G484" s="23" t="s">
        <v>17</v>
      </c>
      <c r="H484" s="535">
        <f>SUM(I484:T484)</f>
        <v>120</v>
      </c>
      <c r="I484" s="102"/>
      <c r="J484" s="102">
        <v>60</v>
      </c>
      <c r="K484" s="102">
        <v>60</v>
      </c>
      <c r="L484" s="102"/>
      <c r="M484" s="102"/>
      <c r="N484" s="102"/>
      <c r="O484" s="102"/>
      <c r="P484" s="102"/>
      <c r="Q484" s="102"/>
      <c r="R484" s="102"/>
      <c r="S484" s="102"/>
      <c r="T484" s="102"/>
    </row>
    <row r="485" spans="1:20">
      <c r="A485" s="18">
        <v>11401</v>
      </c>
      <c r="B485" s="19" t="s">
        <v>207</v>
      </c>
      <c r="C485" s="103" t="s">
        <v>216</v>
      </c>
      <c r="D485" s="55" t="s">
        <v>217</v>
      </c>
      <c r="E485" s="47" t="s">
        <v>218</v>
      </c>
      <c r="F485" s="24">
        <v>2141</v>
      </c>
      <c r="G485" s="28" t="s">
        <v>36</v>
      </c>
      <c r="H485" s="535">
        <f>SUM(I485:T485)</f>
        <v>400</v>
      </c>
      <c r="I485" s="102"/>
      <c r="J485" s="102">
        <v>200</v>
      </c>
      <c r="K485" s="102">
        <v>200</v>
      </c>
      <c r="L485" s="102"/>
      <c r="M485" s="102"/>
      <c r="N485" s="102"/>
      <c r="O485" s="102"/>
      <c r="P485" s="102"/>
      <c r="Q485" s="102"/>
      <c r="R485" s="102"/>
      <c r="S485" s="102"/>
      <c r="T485" s="102"/>
    </row>
    <row r="486" spans="1:20">
      <c r="A486" s="18">
        <v>11401</v>
      </c>
      <c r="B486" s="19" t="s">
        <v>207</v>
      </c>
      <c r="C486" s="103" t="s">
        <v>216</v>
      </c>
      <c r="D486" s="55" t="s">
        <v>217</v>
      </c>
      <c r="E486" s="47" t="s">
        <v>218</v>
      </c>
      <c r="F486" s="24">
        <v>2613</v>
      </c>
      <c r="G486" s="23" t="s">
        <v>220</v>
      </c>
      <c r="H486" s="535">
        <f>SUM(I486:T486)</f>
        <v>7600</v>
      </c>
      <c r="I486" s="102"/>
      <c r="J486" s="102">
        <v>400</v>
      </c>
      <c r="K486" s="102">
        <v>400</v>
      </c>
      <c r="L486" s="102">
        <v>1700</v>
      </c>
      <c r="M486" s="102">
        <v>1700</v>
      </c>
      <c r="N486" s="102"/>
      <c r="O486" s="102">
        <v>1700</v>
      </c>
      <c r="P486" s="102">
        <v>1700</v>
      </c>
      <c r="Q486" s="102"/>
      <c r="R486" s="102"/>
      <c r="S486" s="102"/>
      <c r="T486" s="102"/>
    </row>
    <row r="487" spans="1:20">
      <c r="A487" s="71" t="s">
        <v>221</v>
      </c>
      <c r="B487" s="72"/>
      <c r="C487" s="47"/>
      <c r="D487" s="47"/>
      <c r="E487" s="74"/>
      <c r="F487" s="47"/>
      <c r="G487" s="74" t="s">
        <v>23</v>
      </c>
      <c r="H487" s="536">
        <f>SUM(H484:H486)</f>
        <v>8120</v>
      </c>
      <c r="I487" s="546"/>
      <c r="J487" s="85"/>
      <c r="K487" s="546"/>
      <c r="L487" s="85"/>
      <c r="M487" s="546"/>
      <c r="N487" s="546"/>
      <c r="O487" s="85"/>
      <c r="P487" s="85"/>
      <c r="Q487" s="85"/>
      <c r="R487" s="85"/>
      <c r="S487" s="85"/>
      <c r="T487" s="85"/>
    </row>
    <row r="488" spans="1:20">
      <c r="A488" s="18">
        <v>11401</v>
      </c>
      <c r="B488" s="19" t="s">
        <v>207</v>
      </c>
      <c r="C488" s="103" t="s">
        <v>216</v>
      </c>
      <c r="D488" s="55" t="s">
        <v>217</v>
      </c>
      <c r="E488" s="47" t="s">
        <v>218</v>
      </c>
      <c r="F488" s="24">
        <v>2111</v>
      </c>
      <c r="G488" s="23" t="s">
        <v>17</v>
      </c>
      <c r="H488" s="535">
        <f>SUM(I488:T488)</f>
        <v>240</v>
      </c>
      <c r="I488" s="102">
        <v>120</v>
      </c>
      <c r="J488" s="102">
        <v>120</v>
      </c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</row>
    <row r="489" spans="1:20">
      <c r="A489" s="18">
        <v>11401</v>
      </c>
      <c r="B489" s="19" t="s">
        <v>207</v>
      </c>
      <c r="C489" s="103" t="s">
        <v>216</v>
      </c>
      <c r="D489" s="55" t="s">
        <v>217</v>
      </c>
      <c r="E489" s="47" t="s">
        <v>218</v>
      </c>
      <c r="F489" s="24">
        <v>2141</v>
      </c>
      <c r="G489" s="28" t="s">
        <v>36</v>
      </c>
      <c r="H489" s="535">
        <f>SUM(I489:T489)</f>
        <v>400</v>
      </c>
      <c r="I489" s="102">
        <v>200</v>
      </c>
      <c r="J489" s="102">
        <v>200</v>
      </c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</row>
    <row r="490" spans="1:20">
      <c r="A490" s="18">
        <v>11401</v>
      </c>
      <c r="B490" s="19" t="s">
        <v>207</v>
      </c>
      <c r="C490" s="103" t="s">
        <v>216</v>
      </c>
      <c r="D490" s="55" t="s">
        <v>217</v>
      </c>
      <c r="E490" s="47" t="s">
        <v>218</v>
      </c>
      <c r="F490" s="24">
        <v>2151</v>
      </c>
      <c r="G490" s="28" t="s">
        <v>62</v>
      </c>
      <c r="H490" s="535">
        <f>SUM(I490:T490)</f>
        <v>1000</v>
      </c>
      <c r="I490" s="102"/>
      <c r="J490" s="102"/>
      <c r="K490" s="102"/>
      <c r="L490" s="102"/>
      <c r="M490" s="102">
        <v>1000</v>
      </c>
      <c r="N490" s="102"/>
      <c r="O490" s="102"/>
      <c r="P490" s="102"/>
      <c r="Q490" s="102"/>
      <c r="R490" s="102"/>
      <c r="S490" s="102"/>
      <c r="T490" s="102"/>
    </row>
    <row r="491" spans="1:20">
      <c r="A491" s="18">
        <v>11401</v>
      </c>
      <c r="B491" s="19" t="s">
        <v>207</v>
      </c>
      <c r="C491" s="103" t="s">
        <v>216</v>
      </c>
      <c r="D491" s="55" t="s">
        <v>217</v>
      </c>
      <c r="E491" s="47" t="s">
        <v>218</v>
      </c>
      <c r="F491" s="24">
        <v>2612</v>
      </c>
      <c r="G491" s="23" t="s">
        <v>24</v>
      </c>
      <c r="H491" s="535">
        <f>SUM(I491:T491)</f>
        <v>5000</v>
      </c>
      <c r="I491" s="102"/>
      <c r="J491" s="102"/>
      <c r="K491" s="102"/>
      <c r="L491" s="102"/>
      <c r="M491" s="102">
        <v>5000</v>
      </c>
      <c r="N491" s="102"/>
      <c r="O491" s="102"/>
      <c r="P491" s="102"/>
      <c r="Q491" s="102"/>
      <c r="R491" s="102"/>
      <c r="S491" s="102"/>
      <c r="T491" s="102"/>
    </row>
    <row r="492" spans="1:20">
      <c r="A492" s="18">
        <v>11401</v>
      </c>
      <c r="B492" s="19" t="s">
        <v>207</v>
      </c>
      <c r="C492" s="103" t="s">
        <v>216</v>
      </c>
      <c r="D492" s="55" t="s">
        <v>217</v>
      </c>
      <c r="E492" s="47" t="s">
        <v>218</v>
      </c>
      <c r="F492" s="24">
        <v>4311</v>
      </c>
      <c r="G492" s="23" t="s">
        <v>1674</v>
      </c>
      <c r="H492" s="535">
        <v>350000</v>
      </c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</row>
    <row r="493" spans="1:20">
      <c r="A493" s="71" t="s">
        <v>222</v>
      </c>
      <c r="B493" s="72"/>
      <c r="C493" s="47"/>
      <c r="D493" s="47"/>
      <c r="E493" s="74"/>
      <c r="F493" s="47"/>
      <c r="G493" s="74" t="s">
        <v>23</v>
      </c>
      <c r="H493" s="536">
        <f>SUM(H488:H492)</f>
        <v>356640</v>
      </c>
      <c r="I493" s="546"/>
      <c r="J493" s="85"/>
      <c r="K493" s="546"/>
      <c r="L493" s="85"/>
      <c r="M493" s="546"/>
      <c r="N493" s="546"/>
      <c r="O493" s="85"/>
      <c r="P493" s="85"/>
      <c r="Q493" s="85"/>
      <c r="R493" s="85"/>
      <c r="S493" s="85"/>
      <c r="T493" s="85"/>
    </row>
    <row r="494" spans="1:20">
      <c r="A494" s="18">
        <v>11401</v>
      </c>
      <c r="B494" s="19" t="s">
        <v>207</v>
      </c>
      <c r="C494" s="103" t="s">
        <v>223</v>
      </c>
      <c r="D494" s="55" t="s">
        <v>224</v>
      </c>
      <c r="E494" s="47" t="s">
        <v>225</v>
      </c>
      <c r="F494" s="24">
        <v>2111</v>
      </c>
      <c r="G494" s="23" t="s">
        <v>17</v>
      </c>
      <c r="H494" s="535">
        <f>SUM(I494:T494)</f>
        <v>280</v>
      </c>
      <c r="I494" s="102">
        <v>70</v>
      </c>
      <c r="J494" s="102">
        <v>70</v>
      </c>
      <c r="K494" s="102">
        <v>70</v>
      </c>
      <c r="L494" s="102">
        <v>70</v>
      </c>
      <c r="M494" s="102"/>
      <c r="N494" s="102"/>
      <c r="O494" s="102"/>
      <c r="P494" s="102"/>
      <c r="Q494" s="102"/>
      <c r="R494" s="102"/>
      <c r="S494" s="102"/>
      <c r="T494" s="102"/>
    </row>
    <row r="495" spans="1:20">
      <c r="A495" s="18">
        <v>11401</v>
      </c>
      <c r="B495" s="19" t="s">
        <v>207</v>
      </c>
      <c r="C495" s="103" t="s">
        <v>223</v>
      </c>
      <c r="D495" s="55" t="s">
        <v>224</v>
      </c>
      <c r="E495" s="47" t="s">
        <v>225</v>
      </c>
      <c r="F495" s="24">
        <v>2141</v>
      </c>
      <c r="G495" s="28" t="s">
        <v>36</v>
      </c>
      <c r="H495" s="535">
        <f>SUM(I495:T495)</f>
        <v>600</v>
      </c>
      <c r="I495" s="102">
        <v>150</v>
      </c>
      <c r="J495" s="102">
        <v>150</v>
      </c>
      <c r="K495" s="102">
        <v>150</v>
      </c>
      <c r="L495" s="102">
        <v>150</v>
      </c>
      <c r="M495" s="102"/>
      <c r="N495" s="102"/>
      <c r="O495" s="102"/>
      <c r="P495" s="102"/>
      <c r="Q495" s="102"/>
      <c r="R495" s="102"/>
      <c r="S495" s="102"/>
      <c r="T495" s="102"/>
    </row>
    <row r="496" spans="1:20">
      <c r="A496" s="18">
        <v>11401</v>
      </c>
      <c r="B496" s="19" t="s">
        <v>207</v>
      </c>
      <c r="C496" s="103" t="s">
        <v>223</v>
      </c>
      <c r="D496" s="55" t="s">
        <v>224</v>
      </c>
      <c r="E496" s="47" t="s">
        <v>225</v>
      </c>
      <c r="F496" s="24">
        <v>2612</v>
      </c>
      <c r="G496" s="23" t="s">
        <v>24</v>
      </c>
      <c r="H496" s="535">
        <f>SUM(I496:T496)</f>
        <v>8000</v>
      </c>
      <c r="I496" s="102"/>
      <c r="J496" s="102"/>
      <c r="K496" s="102">
        <v>2000</v>
      </c>
      <c r="L496" s="102"/>
      <c r="M496" s="102"/>
      <c r="N496" s="102">
        <v>2000</v>
      </c>
      <c r="O496" s="102">
        <v>2000</v>
      </c>
      <c r="P496" s="102">
        <v>2000</v>
      </c>
      <c r="Q496" s="102"/>
      <c r="R496" s="102"/>
      <c r="S496" s="102"/>
      <c r="T496" s="102"/>
    </row>
    <row r="497" spans="1:20">
      <c r="A497" s="71" t="s">
        <v>226</v>
      </c>
      <c r="B497" s="72"/>
      <c r="C497" s="47"/>
      <c r="D497" s="47"/>
      <c r="E497" s="74"/>
      <c r="F497" s="47"/>
      <c r="G497" s="74" t="s">
        <v>23</v>
      </c>
      <c r="H497" s="536">
        <f>SUM(H494:H496)</f>
        <v>8880</v>
      </c>
      <c r="I497" s="546"/>
      <c r="J497" s="85"/>
      <c r="K497" s="546"/>
      <c r="L497" s="85"/>
      <c r="M497" s="546"/>
      <c r="N497" s="546"/>
      <c r="O497" s="85"/>
      <c r="P497" s="85"/>
      <c r="Q497" s="85"/>
      <c r="R497" s="85"/>
      <c r="S497" s="85"/>
      <c r="T497" s="85"/>
    </row>
    <row r="498" spans="1:20">
      <c r="A498" s="18">
        <v>11401</v>
      </c>
      <c r="B498" s="19" t="s">
        <v>207</v>
      </c>
      <c r="C498" s="103" t="s">
        <v>216</v>
      </c>
      <c r="D498" s="55" t="s">
        <v>217</v>
      </c>
      <c r="E498" s="47" t="s">
        <v>218</v>
      </c>
      <c r="F498" s="24">
        <v>2111</v>
      </c>
      <c r="G498" s="23" t="s">
        <v>17</v>
      </c>
      <c r="H498" s="535">
        <f>SUM(I498:T498)</f>
        <v>180</v>
      </c>
      <c r="I498" s="102"/>
      <c r="J498" s="102"/>
      <c r="K498" s="102"/>
      <c r="L498" s="102"/>
      <c r="M498" s="102">
        <v>60</v>
      </c>
      <c r="N498" s="102"/>
      <c r="O498" s="102">
        <v>60</v>
      </c>
      <c r="P498" s="102"/>
      <c r="Q498" s="102">
        <v>60</v>
      </c>
      <c r="R498" s="102"/>
      <c r="S498" s="102"/>
      <c r="T498" s="102"/>
    </row>
    <row r="499" spans="1:20">
      <c r="A499" s="18">
        <v>11401</v>
      </c>
      <c r="B499" s="19" t="s">
        <v>207</v>
      </c>
      <c r="C499" s="103" t="s">
        <v>216</v>
      </c>
      <c r="D499" s="55" t="s">
        <v>217</v>
      </c>
      <c r="E499" s="47" t="s">
        <v>218</v>
      </c>
      <c r="F499" s="24">
        <v>2141</v>
      </c>
      <c r="G499" s="28" t="s">
        <v>36</v>
      </c>
      <c r="H499" s="535">
        <f>SUM(I499:T499)</f>
        <v>600</v>
      </c>
      <c r="I499" s="102"/>
      <c r="J499" s="102"/>
      <c r="K499" s="102"/>
      <c r="L499" s="102"/>
      <c r="M499" s="102">
        <v>200</v>
      </c>
      <c r="N499" s="102"/>
      <c r="O499" s="102">
        <v>200</v>
      </c>
      <c r="P499" s="102"/>
      <c r="Q499" s="102">
        <v>200</v>
      </c>
      <c r="R499" s="102"/>
      <c r="S499" s="102"/>
      <c r="T499" s="102"/>
    </row>
    <row r="500" spans="1:20">
      <c r="A500" s="18">
        <v>11401</v>
      </c>
      <c r="B500" s="19" t="s">
        <v>207</v>
      </c>
      <c r="C500" s="103" t="s">
        <v>216</v>
      </c>
      <c r="D500" s="55" t="s">
        <v>217</v>
      </c>
      <c r="E500" s="47" t="s">
        <v>218</v>
      </c>
      <c r="F500" s="24">
        <v>2612</v>
      </c>
      <c r="G500" s="23" t="s">
        <v>24</v>
      </c>
      <c r="H500" s="535">
        <f>SUM(I500:T500)</f>
        <v>1400</v>
      </c>
      <c r="I500" s="102"/>
      <c r="J500" s="102">
        <v>200</v>
      </c>
      <c r="K500" s="102">
        <v>200</v>
      </c>
      <c r="L500" s="102">
        <v>200</v>
      </c>
      <c r="M500" s="102">
        <v>200</v>
      </c>
      <c r="N500" s="102"/>
      <c r="O500" s="102">
        <v>200</v>
      </c>
      <c r="P500" s="102"/>
      <c r="Q500" s="102">
        <v>200</v>
      </c>
      <c r="R500" s="102"/>
      <c r="S500" s="102">
        <v>200</v>
      </c>
      <c r="T500" s="102"/>
    </row>
    <row r="501" spans="1:20">
      <c r="A501" s="71" t="s">
        <v>227</v>
      </c>
      <c r="B501" s="72"/>
      <c r="C501" s="47"/>
      <c r="D501" s="47"/>
      <c r="E501" s="74"/>
      <c r="F501" s="24"/>
      <c r="G501" s="74" t="s">
        <v>23</v>
      </c>
      <c r="H501" s="536">
        <f>SUM(H498:H500)</f>
        <v>2180</v>
      </c>
      <c r="I501" s="546"/>
      <c r="J501" s="85"/>
      <c r="K501" s="546"/>
      <c r="L501" s="85"/>
      <c r="M501" s="546"/>
      <c r="N501" s="546"/>
      <c r="O501" s="85"/>
      <c r="P501" s="85"/>
      <c r="Q501" s="85"/>
      <c r="R501" s="85"/>
      <c r="S501" s="85"/>
      <c r="T501" s="85"/>
    </row>
    <row r="502" spans="1:20">
      <c r="A502" s="18">
        <v>11401</v>
      </c>
      <c r="B502" s="19" t="s">
        <v>207</v>
      </c>
      <c r="C502" s="103" t="s">
        <v>208</v>
      </c>
      <c r="D502" s="55" t="s">
        <v>209</v>
      </c>
      <c r="E502" s="47" t="s">
        <v>210</v>
      </c>
      <c r="F502" s="24">
        <v>2612</v>
      </c>
      <c r="G502" s="23" t="s">
        <v>17</v>
      </c>
      <c r="H502" s="535">
        <f>SUM(I502:T502)</f>
        <v>120</v>
      </c>
      <c r="I502" s="102"/>
      <c r="J502" s="102">
        <v>60</v>
      </c>
      <c r="K502" s="102"/>
      <c r="L502" s="102"/>
      <c r="M502" s="102">
        <v>60</v>
      </c>
      <c r="N502" s="102"/>
      <c r="O502" s="102"/>
      <c r="P502" s="102"/>
      <c r="Q502" s="102"/>
      <c r="R502" s="102"/>
      <c r="S502" s="102"/>
      <c r="T502" s="102"/>
    </row>
    <row r="503" spans="1:20">
      <c r="A503" s="18">
        <v>11401</v>
      </c>
      <c r="B503" s="19" t="s">
        <v>207</v>
      </c>
      <c r="C503" s="103" t="s">
        <v>208</v>
      </c>
      <c r="D503" s="55" t="s">
        <v>209</v>
      </c>
      <c r="E503" s="47" t="s">
        <v>210</v>
      </c>
      <c r="F503" s="24">
        <v>2141</v>
      </c>
      <c r="G503" s="28" t="s">
        <v>36</v>
      </c>
      <c r="H503" s="535">
        <f>SUM(I503:T503)</f>
        <v>400</v>
      </c>
      <c r="I503" s="102"/>
      <c r="J503" s="102">
        <v>200</v>
      </c>
      <c r="K503" s="102"/>
      <c r="L503" s="102"/>
      <c r="M503" s="102">
        <v>200</v>
      </c>
      <c r="N503" s="102"/>
      <c r="O503" s="102"/>
      <c r="P503" s="102"/>
      <c r="Q503" s="102"/>
      <c r="R503" s="102"/>
      <c r="S503" s="102"/>
      <c r="T503" s="102"/>
    </row>
    <row r="504" spans="1:20">
      <c r="A504" s="18">
        <v>11401</v>
      </c>
      <c r="B504" s="19" t="s">
        <v>207</v>
      </c>
      <c r="C504" s="103" t="s">
        <v>208</v>
      </c>
      <c r="D504" s="55" t="s">
        <v>209</v>
      </c>
      <c r="E504" s="47" t="s">
        <v>210</v>
      </c>
      <c r="F504" s="24">
        <v>2612</v>
      </c>
      <c r="G504" s="23" t="s">
        <v>24</v>
      </c>
      <c r="H504" s="535">
        <f>SUM(I504:T504)</f>
        <v>3800</v>
      </c>
      <c r="I504" s="102"/>
      <c r="J504" s="102">
        <v>400</v>
      </c>
      <c r="K504" s="102">
        <v>1700</v>
      </c>
      <c r="L504" s="102">
        <v>1700</v>
      </c>
      <c r="M504" s="102"/>
      <c r="N504" s="102"/>
      <c r="O504" s="102"/>
      <c r="P504" s="102"/>
      <c r="Q504" s="102"/>
      <c r="R504" s="102"/>
      <c r="S504" s="102"/>
      <c r="T504" s="102"/>
    </row>
    <row r="505" spans="1:20">
      <c r="A505" s="71" t="s">
        <v>228</v>
      </c>
      <c r="B505" s="72"/>
      <c r="C505" s="47"/>
      <c r="D505" s="47"/>
      <c r="E505" s="74"/>
      <c r="F505" s="24"/>
      <c r="G505" s="74" t="s">
        <v>23</v>
      </c>
      <c r="H505" s="536">
        <f>SUM(H502:H504)</f>
        <v>4320</v>
      </c>
      <c r="I505" s="546"/>
      <c r="J505" s="85"/>
      <c r="K505" s="546"/>
      <c r="L505" s="85"/>
      <c r="M505" s="546"/>
      <c r="N505" s="546"/>
      <c r="O505" s="85"/>
      <c r="P505" s="85"/>
      <c r="Q505" s="85"/>
      <c r="R505" s="85"/>
      <c r="S505" s="85"/>
      <c r="T505" s="85"/>
    </row>
    <row r="506" spans="1:20">
      <c r="A506" s="18">
        <v>11401</v>
      </c>
      <c r="B506" s="19" t="s">
        <v>207</v>
      </c>
      <c r="C506" s="103" t="s">
        <v>216</v>
      </c>
      <c r="D506" s="55" t="s">
        <v>217</v>
      </c>
      <c r="E506" s="47" t="s">
        <v>218</v>
      </c>
      <c r="F506" s="24">
        <v>2111</v>
      </c>
      <c r="G506" s="23" t="s">
        <v>17</v>
      </c>
      <c r="H506" s="535">
        <f>SUM(I506:T506)</f>
        <v>120</v>
      </c>
      <c r="I506" s="102"/>
      <c r="J506" s="102">
        <v>60</v>
      </c>
      <c r="K506" s="102"/>
      <c r="L506" s="102"/>
      <c r="M506" s="102">
        <v>60</v>
      </c>
      <c r="N506" s="102"/>
      <c r="O506" s="102"/>
      <c r="P506" s="102"/>
      <c r="Q506" s="102"/>
      <c r="R506" s="102"/>
      <c r="S506" s="102"/>
      <c r="T506" s="102"/>
    </row>
    <row r="507" spans="1:20">
      <c r="A507" s="18">
        <v>11401</v>
      </c>
      <c r="B507" s="19" t="s">
        <v>207</v>
      </c>
      <c r="C507" s="103" t="s">
        <v>216</v>
      </c>
      <c r="D507" s="55" t="s">
        <v>217</v>
      </c>
      <c r="E507" s="47" t="s">
        <v>218</v>
      </c>
      <c r="F507" s="24">
        <v>2141</v>
      </c>
      <c r="G507" s="28" t="s">
        <v>36</v>
      </c>
      <c r="H507" s="535">
        <f>SUM(I507:T507)</f>
        <v>400</v>
      </c>
      <c r="I507" s="102"/>
      <c r="J507" s="102">
        <v>200</v>
      </c>
      <c r="K507" s="102"/>
      <c r="L507" s="102"/>
      <c r="M507" s="102">
        <v>200</v>
      </c>
      <c r="N507" s="102"/>
      <c r="O507" s="102"/>
      <c r="P507" s="102"/>
      <c r="Q507" s="102"/>
      <c r="R507" s="102"/>
      <c r="S507" s="102"/>
      <c r="T507" s="102"/>
    </row>
    <row r="508" spans="1:20">
      <c r="A508" s="18">
        <v>11401</v>
      </c>
      <c r="B508" s="19" t="s">
        <v>207</v>
      </c>
      <c r="C508" s="103" t="s">
        <v>216</v>
      </c>
      <c r="D508" s="55" t="s">
        <v>217</v>
      </c>
      <c r="E508" s="47" t="s">
        <v>218</v>
      </c>
      <c r="F508" s="24">
        <v>2612</v>
      </c>
      <c r="G508" s="23" t="s">
        <v>24</v>
      </c>
      <c r="H508" s="535">
        <f>SUM(I508:T508)</f>
        <v>3800</v>
      </c>
      <c r="I508" s="102"/>
      <c r="J508" s="102">
        <v>400</v>
      </c>
      <c r="K508" s="102">
        <v>1700</v>
      </c>
      <c r="L508" s="102">
        <v>1700</v>
      </c>
      <c r="M508" s="102"/>
      <c r="N508" s="102"/>
      <c r="O508" s="102"/>
      <c r="P508" s="102"/>
      <c r="Q508" s="102"/>
      <c r="R508" s="102"/>
      <c r="S508" s="102"/>
      <c r="T508" s="102"/>
    </row>
    <row r="509" spans="1:20">
      <c r="A509" s="71"/>
      <c r="B509" s="72"/>
      <c r="C509" s="47"/>
      <c r="D509" s="47"/>
      <c r="E509" s="74"/>
      <c r="F509" s="47"/>
      <c r="G509" s="74" t="s">
        <v>23</v>
      </c>
      <c r="H509" s="537">
        <f>SUM(H506:H508)</f>
        <v>4320</v>
      </c>
      <c r="I509" s="546"/>
      <c r="J509" s="85"/>
      <c r="K509" s="546"/>
      <c r="L509" s="85"/>
      <c r="M509" s="546"/>
      <c r="N509" s="546"/>
      <c r="O509" s="85"/>
      <c r="P509" s="85"/>
      <c r="Q509" s="85"/>
      <c r="R509" s="85"/>
      <c r="S509" s="85"/>
      <c r="T509" s="85"/>
    </row>
    <row r="510" spans="1:20">
      <c r="A510" s="71"/>
      <c r="B510" s="72"/>
      <c r="C510" s="47"/>
      <c r="D510" s="47"/>
      <c r="E510" s="74"/>
      <c r="F510" s="47"/>
      <c r="G510" s="105" t="s">
        <v>29</v>
      </c>
      <c r="H510" s="537">
        <f>+H456+H461+H466+H473+H479+H483+H487+H493+H497+H501+H505+H509</f>
        <v>1367168.8523778622</v>
      </c>
      <c r="I510" s="106">
        <f>SUM(I451:I508)</f>
        <v>10309</v>
      </c>
      <c r="J510" s="106">
        <f t="shared" ref="J510:T510" si="37">SUM(J451:J508)</f>
        <v>63144</v>
      </c>
      <c r="K510" s="106">
        <f t="shared" si="37"/>
        <v>59159</v>
      </c>
      <c r="L510" s="106">
        <f t="shared" si="37"/>
        <v>10344</v>
      </c>
      <c r="M510" s="106">
        <f t="shared" si="37"/>
        <v>12959</v>
      </c>
      <c r="N510" s="106">
        <f t="shared" si="37"/>
        <v>57059</v>
      </c>
      <c r="O510" s="106">
        <f t="shared" si="37"/>
        <v>56539</v>
      </c>
      <c r="P510" s="106">
        <f t="shared" si="37"/>
        <v>9314</v>
      </c>
      <c r="Q510" s="106">
        <f t="shared" si="37"/>
        <v>67344</v>
      </c>
      <c r="R510" s="106">
        <f t="shared" si="37"/>
        <v>52839</v>
      </c>
      <c r="S510" s="106">
        <f t="shared" si="37"/>
        <v>3684</v>
      </c>
      <c r="T510" s="106">
        <f t="shared" si="37"/>
        <v>1914</v>
      </c>
    </row>
    <row r="511" spans="1:20">
      <c r="F511" s="64"/>
    </row>
    <row r="512" spans="1:20" s="516" customFormat="1">
      <c r="F512" s="64"/>
      <c r="H512" s="532"/>
    </row>
    <row r="513" spans="1:20">
      <c r="F513" s="64"/>
    </row>
    <row r="514" spans="1:20" ht="18.75">
      <c r="A514" s="10"/>
      <c r="B514" s="11"/>
      <c r="C514" s="12"/>
      <c r="D514" s="12"/>
      <c r="E514" s="13"/>
      <c r="F514" s="46"/>
      <c r="G514" s="1000" t="s">
        <v>1060</v>
      </c>
      <c r="H514" s="531"/>
      <c r="I514" s="16"/>
      <c r="J514" s="17"/>
      <c r="K514" s="16"/>
      <c r="L514" s="17"/>
      <c r="M514" s="16"/>
      <c r="N514" s="16"/>
      <c r="O514" s="17"/>
      <c r="P514" s="15"/>
      <c r="Q514" s="15"/>
      <c r="R514" s="15"/>
      <c r="S514" s="15"/>
      <c r="T514" s="15"/>
    </row>
    <row r="515" spans="1:20">
      <c r="A515" s="18">
        <v>11401</v>
      </c>
      <c r="B515" s="19" t="s">
        <v>229</v>
      </c>
      <c r="C515" s="103" t="s">
        <v>9</v>
      </c>
      <c r="D515" s="55" t="s">
        <v>230</v>
      </c>
      <c r="E515" s="47" t="s">
        <v>231</v>
      </c>
      <c r="F515" s="24">
        <v>1131</v>
      </c>
      <c r="G515" s="23" t="s">
        <v>12</v>
      </c>
      <c r="H515" s="522">
        <f>'Plantilla 2015 '!L316</f>
        <v>534152.04318955413</v>
      </c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</row>
    <row r="516" spans="1:20">
      <c r="A516" s="18">
        <v>11401</v>
      </c>
      <c r="B516" s="19" t="s">
        <v>229</v>
      </c>
      <c r="C516" s="103" t="s">
        <v>9</v>
      </c>
      <c r="D516" s="55" t="s">
        <v>230</v>
      </c>
      <c r="E516" s="47" t="s">
        <v>231</v>
      </c>
      <c r="F516" s="24">
        <v>1321</v>
      </c>
      <c r="G516" s="23" t="s">
        <v>56</v>
      </c>
      <c r="H516" s="522">
        <f>'Plantilla 2015 '!K316</f>
        <v>8780.5815318830828</v>
      </c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</row>
    <row r="517" spans="1:20">
      <c r="A517" s="18">
        <v>11401</v>
      </c>
      <c r="B517" s="19" t="s">
        <v>229</v>
      </c>
      <c r="C517" s="103" t="s">
        <v>9</v>
      </c>
      <c r="D517" s="55" t="s">
        <v>230</v>
      </c>
      <c r="E517" s="47" t="s">
        <v>231</v>
      </c>
      <c r="F517" s="24">
        <v>1323</v>
      </c>
      <c r="G517" s="23" t="s">
        <v>13</v>
      </c>
      <c r="H517" s="522">
        <f>'Plantilla 2015 '!I316</f>
        <v>65854.361489123112</v>
      </c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</row>
    <row r="518" spans="1:20">
      <c r="A518" s="18">
        <v>11401</v>
      </c>
      <c r="B518" s="19" t="s">
        <v>229</v>
      </c>
      <c r="C518" s="103" t="s">
        <v>9</v>
      </c>
      <c r="D518" s="55" t="s">
        <v>230</v>
      </c>
      <c r="E518" s="47" t="s">
        <v>231</v>
      </c>
      <c r="F518" s="24">
        <v>1541</v>
      </c>
      <c r="G518" s="28" t="s">
        <v>15</v>
      </c>
      <c r="H518" s="524">
        <f>'Plantilla 2015 '!J316</f>
        <v>42732.163455164336</v>
      </c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</row>
    <row r="519" spans="1:20">
      <c r="A519" s="18">
        <v>11401</v>
      </c>
      <c r="B519" s="19" t="s">
        <v>229</v>
      </c>
      <c r="C519" s="103" t="s">
        <v>9</v>
      </c>
      <c r="D519" s="55" t="s">
        <v>230</v>
      </c>
      <c r="E519" s="47" t="s">
        <v>231</v>
      </c>
      <c r="F519" s="24">
        <v>1551</v>
      </c>
      <c r="G519" s="23" t="s">
        <v>16</v>
      </c>
      <c r="H519" s="524">
        <f t="shared" ref="H519:H522" si="38">SUM(I519:T519)</f>
        <v>6000</v>
      </c>
      <c r="I519" s="102"/>
      <c r="J519" s="102"/>
      <c r="K519" s="102"/>
      <c r="L519" s="102">
        <v>3000</v>
      </c>
      <c r="M519" s="102"/>
      <c r="N519" s="102"/>
      <c r="O519" s="102"/>
      <c r="P519" s="102">
        <v>3000</v>
      </c>
      <c r="Q519" s="102"/>
      <c r="R519" s="102"/>
      <c r="S519" s="102"/>
      <c r="T519" s="102"/>
    </row>
    <row r="520" spans="1:20">
      <c r="A520" s="18">
        <v>11401</v>
      </c>
      <c r="B520" s="19" t="s">
        <v>229</v>
      </c>
      <c r="C520" s="103" t="s">
        <v>9</v>
      </c>
      <c r="D520" s="55" t="s">
        <v>230</v>
      </c>
      <c r="E520" s="47" t="s">
        <v>231</v>
      </c>
      <c r="F520" s="24">
        <v>2111</v>
      </c>
      <c r="G520" s="23" t="s">
        <v>17</v>
      </c>
      <c r="H520" s="524">
        <f t="shared" si="38"/>
        <v>75</v>
      </c>
      <c r="I520" s="102">
        <v>15</v>
      </c>
      <c r="J520" s="102">
        <v>15</v>
      </c>
      <c r="K520" s="102"/>
      <c r="L520" s="102"/>
      <c r="M520" s="102"/>
      <c r="N520" s="102">
        <v>15</v>
      </c>
      <c r="O520" s="102">
        <v>15</v>
      </c>
      <c r="P520" s="102"/>
      <c r="Q520" s="102"/>
      <c r="R520" s="102">
        <v>15</v>
      </c>
      <c r="S520" s="102"/>
      <c r="T520" s="102"/>
    </row>
    <row r="521" spans="1:20">
      <c r="A521" s="18">
        <v>11401</v>
      </c>
      <c r="B521" s="19" t="s">
        <v>229</v>
      </c>
      <c r="C521" s="103" t="s">
        <v>9</v>
      </c>
      <c r="D521" s="55" t="s">
        <v>230</v>
      </c>
      <c r="E521" s="47" t="s">
        <v>231</v>
      </c>
      <c r="F521" s="24">
        <v>2212</v>
      </c>
      <c r="G521" s="23" t="s">
        <v>18</v>
      </c>
      <c r="H521" s="524">
        <f t="shared" si="38"/>
        <v>1750</v>
      </c>
      <c r="I521" s="102">
        <v>350</v>
      </c>
      <c r="J521" s="102">
        <v>350</v>
      </c>
      <c r="K521" s="102"/>
      <c r="L521" s="102"/>
      <c r="M521" s="102"/>
      <c r="N521" s="102">
        <v>350</v>
      </c>
      <c r="O521" s="102">
        <v>350</v>
      </c>
      <c r="P521" s="102"/>
      <c r="Q521" s="102"/>
      <c r="R521" s="102">
        <v>350</v>
      </c>
      <c r="S521" s="102"/>
      <c r="T521" s="102"/>
    </row>
    <row r="522" spans="1:20">
      <c r="A522" s="18">
        <v>11401</v>
      </c>
      <c r="B522" s="19" t="s">
        <v>229</v>
      </c>
      <c r="C522" s="103" t="s">
        <v>9</v>
      </c>
      <c r="D522" s="55" t="s">
        <v>230</v>
      </c>
      <c r="E522" s="47" t="s">
        <v>231</v>
      </c>
      <c r="F522" s="47">
        <v>3981</v>
      </c>
      <c r="G522" s="23" t="s">
        <v>112</v>
      </c>
      <c r="H522" s="524">
        <f t="shared" si="38"/>
        <v>11940</v>
      </c>
      <c r="I522" s="102">
        <v>995</v>
      </c>
      <c r="J522" s="102">
        <v>995</v>
      </c>
      <c r="K522" s="102">
        <v>995</v>
      </c>
      <c r="L522" s="102">
        <v>995</v>
      </c>
      <c r="M522" s="102">
        <v>995</v>
      </c>
      <c r="N522" s="102">
        <v>995</v>
      </c>
      <c r="O522" s="102">
        <v>995</v>
      </c>
      <c r="P522" s="102">
        <v>995</v>
      </c>
      <c r="Q522" s="102">
        <v>995</v>
      </c>
      <c r="R522" s="102">
        <v>995</v>
      </c>
      <c r="S522" s="102">
        <v>995</v>
      </c>
      <c r="T522" s="102">
        <v>995</v>
      </c>
    </row>
    <row r="523" spans="1:20">
      <c r="A523" s="18"/>
      <c r="B523" s="19"/>
      <c r="C523" s="103"/>
      <c r="D523" s="55"/>
      <c r="E523" s="47"/>
      <c r="F523" s="24"/>
      <c r="G523" s="30" t="s">
        <v>23</v>
      </c>
      <c r="H523" s="523">
        <f>SUM(H515:H522)</f>
        <v>671284.1496657246</v>
      </c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</row>
    <row r="524" spans="1:20">
      <c r="A524" s="18">
        <v>11401</v>
      </c>
      <c r="B524" s="19" t="s">
        <v>229</v>
      </c>
      <c r="C524" s="103" t="s">
        <v>232</v>
      </c>
      <c r="D524" s="55" t="s">
        <v>233</v>
      </c>
      <c r="E524" s="47" t="s">
        <v>234</v>
      </c>
      <c r="F524" s="24">
        <v>2111</v>
      </c>
      <c r="G524" s="23" t="s">
        <v>17</v>
      </c>
      <c r="H524" s="522">
        <f t="shared" ref="H524:H530" si="39">SUM(I524:T524)</f>
        <v>1530</v>
      </c>
      <c r="I524" s="102">
        <v>120</v>
      </c>
      <c r="J524" s="102">
        <v>120</v>
      </c>
      <c r="K524" s="102">
        <v>120</v>
      </c>
      <c r="L524" s="102">
        <v>120</v>
      </c>
      <c r="M524" s="102">
        <v>150</v>
      </c>
      <c r="N524" s="102">
        <v>120</v>
      </c>
      <c r="O524" s="102">
        <v>120</v>
      </c>
      <c r="P524" s="102">
        <v>150</v>
      </c>
      <c r="Q524" s="102">
        <v>120</v>
      </c>
      <c r="R524" s="102">
        <v>120</v>
      </c>
      <c r="S524" s="102">
        <v>150</v>
      </c>
      <c r="T524" s="102">
        <v>120</v>
      </c>
    </row>
    <row r="525" spans="1:20">
      <c r="A525" s="18">
        <v>11401</v>
      </c>
      <c r="B525" s="19" t="s">
        <v>229</v>
      </c>
      <c r="C525" s="103" t="s">
        <v>232</v>
      </c>
      <c r="D525" s="55" t="s">
        <v>233</v>
      </c>
      <c r="E525" s="47" t="s">
        <v>234</v>
      </c>
      <c r="F525" s="24">
        <v>2141</v>
      </c>
      <c r="G525" s="28" t="s">
        <v>36</v>
      </c>
      <c r="H525" s="522">
        <f t="shared" si="39"/>
        <v>2600</v>
      </c>
      <c r="I525" s="102">
        <v>800</v>
      </c>
      <c r="J525" s="102">
        <v>200</v>
      </c>
      <c r="K525" s="102">
        <v>0</v>
      </c>
      <c r="L525" s="102">
        <v>200</v>
      </c>
      <c r="M525" s="102">
        <v>0</v>
      </c>
      <c r="N525" s="102">
        <v>200</v>
      </c>
      <c r="O525" s="102">
        <v>200</v>
      </c>
      <c r="P525" s="102">
        <v>0</v>
      </c>
      <c r="Q525" s="102">
        <v>0</v>
      </c>
      <c r="R525" s="102">
        <v>1000</v>
      </c>
      <c r="S525" s="102">
        <v>0</v>
      </c>
      <c r="T525" s="102">
        <v>0</v>
      </c>
    </row>
    <row r="526" spans="1:20">
      <c r="A526" s="18">
        <v>11401</v>
      </c>
      <c r="B526" s="19" t="s">
        <v>229</v>
      </c>
      <c r="C526" s="103" t="s">
        <v>232</v>
      </c>
      <c r="D526" s="55" t="s">
        <v>233</v>
      </c>
      <c r="E526" s="47" t="s">
        <v>234</v>
      </c>
      <c r="F526" s="24">
        <v>2212</v>
      </c>
      <c r="G526" s="23" t="s">
        <v>18</v>
      </c>
      <c r="H526" s="522">
        <f t="shared" si="39"/>
        <v>4000</v>
      </c>
      <c r="I526" s="102">
        <v>0</v>
      </c>
      <c r="J526" s="102">
        <v>1000</v>
      </c>
      <c r="K526" s="102">
        <v>0</v>
      </c>
      <c r="L526" s="102">
        <v>0</v>
      </c>
      <c r="M526" s="102">
        <v>1000</v>
      </c>
      <c r="N526" s="102">
        <v>0</v>
      </c>
      <c r="O526" s="102">
        <v>0</v>
      </c>
      <c r="P526" s="102">
        <v>1000</v>
      </c>
      <c r="Q526" s="102">
        <v>0</v>
      </c>
      <c r="R526" s="102">
        <v>0</v>
      </c>
      <c r="S526" s="102">
        <v>1000</v>
      </c>
      <c r="T526" s="102">
        <v>0</v>
      </c>
    </row>
    <row r="527" spans="1:20">
      <c r="A527" s="18">
        <v>11401</v>
      </c>
      <c r="B527" s="19" t="s">
        <v>229</v>
      </c>
      <c r="C527" s="103" t="s">
        <v>232</v>
      </c>
      <c r="D527" s="55" t="s">
        <v>233</v>
      </c>
      <c r="E527" s="47" t="s">
        <v>234</v>
      </c>
      <c r="F527" s="24">
        <v>2612</v>
      </c>
      <c r="G527" s="23" t="s">
        <v>24</v>
      </c>
      <c r="H527" s="522">
        <f t="shared" si="39"/>
        <v>9240</v>
      </c>
      <c r="I527" s="102">
        <v>700</v>
      </c>
      <c r="J527" s="102">
        <v>700</v>
      </c>
      <c r="K527" s="102">
        <v>700</v>
      </c>
      <c r="L527" s="102">
        <v>1120</v>
      </c>
      <c r="M527" s="102">
        <v>700</v>
      </c>
      <c r="N527" s="102">
        <v>700</v>
      </c>
      <c r="O527" s="102">
        <v>700</v>
      </c>
      <c r="P527" s="102">
        <v>700</v>
      </c>
      <c r="Q527" s="102">
        <v>700</v>
      </c>
      <c r="R527" s="102">
        <v>1120</v>
      </c>
      <c r="S527" s="102">
        <v>700</v>
      </c>
      <c r="T527" s="102">
        <v>700</v>
      </c>
    </row>
    <row r="528" spans="1:20">
      <c r="A528" s="18">
        <v>11401</v>
      </c>
      <c r="B528" s="19" t="s">
        <v>229</v>
      </c>
      <c r="C528" s="103" t="s">
        <v>232</v>
      </c>
      <c r="D528" s="55" t="s">
        <v>233</v>
      </c>
      <c r="E528" s="47" t="s">
        <v>234</v>
      </c>
      <c r="F528" s="24">
        <v>3291</v>
      </c>
      <c r="G528" s="23" t="s">
        <v>146</v>
      </c>
      <c r="H528" s="522">
        <f t="shared" si="39"/>
        <v>6200</v>
      </c>
      <c r="I528" s="102">
        <v>0</v>
      </c>
      <c r="J528" s="102">
        <v>1250</v>
      </c>
      <c r="K528" s="102">
        <v>0</v>
      </c>
      <c r="L528" s="102">
        <v>600</v>
      </c>
      <c r="M528" s="102">
        <v>1250</v>
      </c>
      <c r="N528" s="102">
        <v>0</v>
      </c>
      <c r="O528" s="102">
        <v>0</v>
      </c>
      <c r="P528" s="102">
        <v>1250</v>
      </c>
      <c r="Q528" s="102">
        <v>0</v>
      </c>
      <c r="R528" s="102">
        <v>600</v>
      </c>
      <c r="S528" s="102">
        <v>1250</v>
      </c>
      <c r="T528" s="102">
        <v>0</v>
      </c>
    </row>
    <row r="529" spans="1:20">
      <c r="A529" s="18">
        <v>11401</v>
      </c>
      <c r="B529" s="19" t="s">
        <v>229</v>
      </c>
      <c r="C529" s="103" t="s">
        <v>232</v>
      </c>
      <c r="D529" s="55" t="s">
        <v>233</v>
      </c>
      <c r="E529" s="47" t="s">
        <v>234</v>
      </c>
      <c r="F529" s="24">
        <v>3612</v>
      </c>
      <c r="G529" s="23" t="s">
        <v>26</v>
      </c>
      <c r="H529" s="522">
        <f t="shared" si="39"/>
        <v>50994.1</v>
      </c>
      <c r="I529" s="102">
        <v>2450</v>
      </c>
      <c r="J529" s="102">
        <v>5300</v>
      </c>
      <c r="K529" s="102">
        <v>2750</v>
      </c>
      <c r="L529" s="102">
        <v>8164.7</v>
      </c>
      <c r="M529" s="102">
        <v>8164.7</v>
      </c>
      <c r="N529" s="102">
        <v>0</v>
      </c>
      <c r="O529" s="102">
        <v>2750</v>
      </c>
      <c r="P529" s="102">
        <v>5300</v>
      </c>
      <c r="Q529" s="102">
        <v>2450</v>
      </c>
      <c r="R529" s="102">
        <v>5614.7</v>
      </c>
      <c r="S529" s="102">
        <v>8050</v>
      </c>
      <c r="T529" s="102">
        <v>0</v>
      </c>
    </row>
    <row r="530" spans="1:20">
      <c r="A530" s="18">
        <v>11401</v>
      </c>
      <c r="B530" s="19" t="s">
        <v>229</v>
      </c>
      <c r="C530" s="103" t="s">
        <v>232</v>
      </c>
      <c r="D530" s="55" t="s">
        <v>233</v>
      </c>
      <c r="E530" s="47" t="s">
        <v>234</v>
      </c>
      <c r="F530" s="24">
        <v>3751</v>
      </c>
      <c r="G530" s="107" t="s">
        <v>73</v>
      </c>
      <c r="H530" s="522">
        <f t="shared" si="39"/>
        <v>2400</v>
      </c>
      <c r="I530" s="102">
        <v>200</v>
      </c>
      <c r="J530" s="102">
        <v>200</v>
      </c>
      <c r="K530" s="102">
        <v>200</v>
      </c>
      <c r="L530" s="102">
        <v>200</v>
      </c>
      <c r="M530" s="102">
        <v>200</v>
      </c>
      <c r="N530" s="102">
        <v>200</v>
      </c>
      <c r="O530" s="102">
        <v>200</v>
      </c>
      <c r="P530" s="102">
        <v>200</v>
      </c>
      <c r="Q530" s="102">
        <v>200</v>
      </c>
      <c r="R530" s="102">
        <v>200</v>
      </c>
      <c r="S530" s="102">
        <v>200</v>
      </c>
      <c r="T530" s="102">
        <v>200</v>
      </c>
    </row>
    <row r="531" spans="1:20">
      <c r="A531" s="18"/>
      <c r="B531" s="19"/>
      <c r="C531" s="20"/>
      <c r="D531" s="21"/>
      <c r="E531" s="74"/>
      <c r="F531" s="24"/>
      <c r="G531" s="30" t="s">
        <v>23</v>
      </c>
      <c r="H531" s="530">
        <f>SUM(H524:H530)</f>
        <v>76964.100000000006</v>
      </c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</row>
    <row r="532" spans="1:20">
      <c r="A532" s="18">
        <v>11401</v>
      </c>
      <c r="B532" s="19" t="s">
        <v>229</v>
      </c>
      <c r="C532" s="103" t="s">
        <v>133</v>
      </c>
      <c r="D532" s="55" t="s">
        <v>235</v>
      </c>
      <c r="E532" s="47" t="s">
        <v>236</v>
      </c>
      <c r="F532" s="24">
        <v>3751</v>
      </c>
      <c r="G532" s="23" t="s">
        <v>17</v>
      </c>
      <c r="H532" s="522">
        <f t="shared" ref="H532:H542" si="40">SUM(I532:T532)</f>
        <v>860</v>
      </c>
      <c r="I532" s="102">
        <v>210</v>
      </c>
      <c r="J532" s="102">
        <v>70</v>
      </c>
      <c r="K532" s="102">
        <v>50</v>
      </c>
      <c r="L532" s="102">
        <v>130</v>
      </c>
      <c r="M532" s="102">
        <v>50</v>
      </c>
      <c r="N532" s="102">
        <v>70</v>
      </c>
      <c r="O532" s="102">
        <v>90</v>
      </c>
      <c r="P532" s="102">
        <v>30</v>
      </c>
      <c r="Q532" s="102">
        <v>50</v>
      </c>
      <c r="R532" s="102">
        <v>30</v>
      </c>
      <c r="S532" s="102">
        <v>50</v>
      </c>
      <c r="T532" s="102">
        <v>30</v>
      </c>
    </row>
    <row r="533" spans="1:20">
      <c r="A533" s="18">
        <v>11401</v>
      </c>
      <c r="B533" s="19" t="s">
        <v>229</v>
      </c>
      <c r="C533" s="103" t="s">
        <v>133</v>
      </c>
      <c r="D533" s="55" t="s">
        <v>235</v>
      </c>
      <c r="E533" s="47" t="s">
        <v>236</v>
      </c>
      <c r="F533" s="24">
        <v>2121</v>
      </c>
      <c r="G533" s="23" t="s">
        <v>182</v>
      </c>
      <c r="H533" s="522">
        <f t="shared" si="40"/>
        <v>1400</v>
      </c>
      <c r="I533" s="102">
        <v>350</v>
      </c>
      <c r="J533" s="102">
        <v>350</v>
      </c>
      <c r="K533" s="102">
        <v>0</v>
      </c>
      <c r="L533" s="102">
        <v>0</v>
      </c>
      <c r="M533" s="102">
        <v>0</v>
      </c>
      <c r="N533" s="102">
        <v>350</v>
      </c>
      <c r="O533" s="102">
        <v>350</v>
      </c>
      <c r="P533" s="102">
        <v>0</v>
      </c>
      <c r="Q533" s="102">
        <v>0</v>
      </c>
      <c r="R533" s="102">
        <v>0</v>
      </c>
      <c r="S533" s="102">
        <v>0</v>
      </c>
      <c r="T533" s="102">
        <v>0</v>
      </c>
    </row>
    <row r="534" spans="1:20">
      <c r="A534" s="18">
        <v>11401</v>
      </c>
      <c r="B534" s="19" t="s">
        <v>229</v>
      </c>
      <c r="C534" s="103" t="s">
        <v>133</v>
      </c>
      <c r="D534" s="55" t="s">
        <v>235</v>
      </c>
      <c r="E534" s="47" t="s">
        <v>236</v>
      </c>
      <c r="F534" s="24">
        <v>2212</v>
      </c>
      <c r="G534" s="23" t="s">
        <v>18</v>
      </c>
      <c r="H534" s="522">
        <f t="shared" si="40"/>
        <v>9650</v>
      </c>
      <c r="I534" s="102">
        <v>650</v>
      </c>
      <c r="J534" s="102">
        <v>350</v>
      </c>
      <c r="K534" s="102">
        <v>350</v>
      </c>
      <c r="L534" s="102">
        <v>350</v>
      </c>
      <c r="M534" s="102">
        <v>1850</v>
      </c>
      <c r="N534" s="102">
        <v>1850</v>
      </c>
      <c r="O534" s="102">
        <v>2000</v>
      </c>
      <c r="P534" s="102">
        <v>1650</v>
      </c>
      <c r="Q534" s="102">
        <v>150</v>
      </c>
      <c r="R534" s="102">
        <v>150</v>
      </c>
      <c r="S534" s="102">
        <v>150</v>
      </c>
      <c r="T534" s="102">
        <v>150</v>
      </c>
    </row>
    <row r="535" spans="1:20">
      <c r="A535" s="18">
        <v>11401</v>
      </c>
      <c r="B535" s="19" t="s">
        <v>229</v>
      </c>
      <c r="C535" s="103" t="s">
        <v>133</v>
      </c>
      <c r="D535" s="55" t="s">
        <v>235</v>
      </c>
      <c r="E535" s="47" t="s">
        <v>236</v>
      </c>
      <c r="F535" s="24">
        <v>2481</v>
      </c>
      <c r="G535" s="28" t="s">
        <v>155</v>
      </c>
      <c r="H535" s="522">
        <f t="shared" si="40"/>
        <v>12320</v>
      </c>
      <c r="I535" s="102">
        <v>2660</v>
      </c>
      <c r="J535" s="102">
        <v>700</v>
      </c>
      <c r="K535" s="102">
        <v>700</v>
      </c>
      <c r="L535" s="102">
        <v>1400</v>
      </c>
      <c r="M535" s="102">
        <v>700</v>
      </c>
      <c r="N535" s="102">
        <v>700</v>
      </c>
      <c r="O535" s="102">
        <v>1960</v>
      </c>
      <c r="P535" s="102">
        <v>700</v>
      </c>
      <c r="Q535" s="102">
        <v>700</v>
      </c>
      <c r="R535" s="102">
        <v>700</v>
      </c>
      <c r="S535" s="102">
        <v>700</v>
      </c>
      <c r="T535" s="102">
        <v>700</v>
      </c>
    </row>
    <row r="536" spans="1:20">
      <c r="A536" s="18">
        <v>11401</v>
      </c>
      <c r="B536" s="19" t="s">
        <v>229</v>
      </c>
      <c r="C536" s="103" t="s">
        <v>133</v>
      </c>
      <c r="D536" s="55" t="s">
        <v>235</v>
      </c>
      <c r="E536" s="47" t="s">
        <v>236</v>
      </c>
      <c r="F536" s="24">
        <v>2931</v>
      </c>
      <c r="G536" s="27" t="s">
        <v>106</v>
      </c>
      <c r="H536" s="522">
        <f t="shared" si="40"/>
        <v>5000</v>
      </c>
      <c r="I536" s="102">
        <v>0</v>
      </c>
      <c r="J536" s="102">
        <v>0</v>
      </c>
      <c r="K536" s="102">
        <v>0</v>
      </c>
      <c r="L536" s="102">
        <v>0</v>
      </c>
      <c r="M536" s="102">
        <v>1250</v>
      </c>
      <c r="N536" s="102">
        <v>1250</v>
      </c>
      <c r="O536" s="102">
        <v>1250</v>
      </c>
      <c r="P536" s="102">
        <v>1250</v>
      </c>
      <c r="Q536" s="102">
        <v>0</v>
      </c>
      <c r="R536" s="102">
        <v>0</v>
      </c>
      <c r="S536" s="102">
        <v>0</v>
      </c>
      <c r="T536" s="102">
        <v>0</v>
      </c>
    </row>
    <row r="537" spans="1:20">
      <c r="A537" s="18">
        <v>11401</v>
      </c>
      <c r="B537" s="19" t="s">
        <v>229</v>
      </c>
      <c r="C537" s="103" t="s">
        <v>133</v>
      </c>
      <c r="D537" s="55" t="s">
        <v>235</v>
      </c>
      <c r="E537" s="47" t="s">
        <v>236</v>
      </c>
      <c r="F537" s="24">
        <v>2961</v>
      </c>
      <c r="G537" s="33" t="s">
        <v>145</v>
      </c>
      <c r="H537" s="522">
        <f t="shared" si="40"/>
        <v>1500</v>
      </c>
      <c r="I537" s="102"/>
      <c r="J537" s="102">
        <v>500</v>
      </c>
      <c r="K537" s="102"/>
      <c r="L537" s="102"/>
      <c r="M537" s="102">
        <v>500</v>
      </c>
      <c r="N537" s="102"/>
      <c r="O537" s="102"/>
      <c r="P537" s="102"/>
      <c r="Q537" s="102"/>
      <c r="R537" s="102">
        <v>500</v>
      </c>
      <c r="S537" s="102"/>
      <c r="T537" s="102"/>
    </row>
    <row r="538" spans="1:20">
      <c r="A538" s="18">
        <v>11401</v>
      </c>
      <c r="B538" s="19" t="s">
        <v>229</v>
      </c>
      <c r="C538" s="103" t="s">
        <v>133</v>
      </c>
      <c r="D538" s="55" t="s">
        <v>235</v>
      </c>
      <c r="E538" s="47" t="s">
        <v>236</v>
      </c>
      <c r="F538" s="24">
        <v>3551</v>
      </c>
      <c r="G538" s="28" t="s">
        <v>237</v>
      </c>
      <c r="H538" s="522">
        <f t="shared" si="40"/>
        <v>2800</v>
      </c>
      <c r="I538" s="102">
        <v>0</v>
      </c>
      <c r="J538" s="102">
        <v>700</v>
      </c>
      <c r="K538" s="102">
        <v>0</v>
      </c>
      <c r="L538" s="102">
        <v>0</v>
      </c>
      <c r="M538" s="102">
        <v>700</v>
      </c>
      <c r="N538" s="102">
        <v>0</v>
      </c>
      <c r="O538" s="102">
        <v>0</v>
      </c>
      <c r="P538" s="102">
        <v>700</v>
      </c>
      <c r="Q538" s="102">
        <v>0</v>
      </c>
      <c r="R538" s="102">
        <v>0</v>
      </c>
      <c r="S538" s="102">
        <v>700</v>
      </c>
      <c r="T538" s="102">
        <v>0</v>
      </c>
    </row>
    <row r="539" spans="1:20">
      <c r="A539" s="18">
        <v>11401</v>
      </c>
      <c r="B539" s="19" t="s">
        <v>229</v>
      </c>
      <c r="C539" s="103" t="s">
        <v>133</v>
      </c>
      <c r="D539" s="55" t="s">
        <v>235</v>
      </c>
      <c r="E539" s="47" t="s">
        <v>236</v>
      </c>
      <c r="F539" s="24">
        <v>3614</v>
      </c>
      <c r="G539" s="23" t="s">
        <v>238</v>
      </c>
      <c r="H539" s="522">
        <f t="shared" si="40"/>
        <v>6600</v>
      </c>
      <c r="I539" s="102">
        <v>1200</v>
      </c>
      <c r="J539" s="102">
        <v>300</v>
      </c>
      <c r="K539" s="102">
        <v>300</v>
      </c>
      <c r="L539" s="102">
        <v>750</v>
      </c>
      <c r="M539" s="102">
        <v>750</v>
      </c>
      <c r="N539" s="102">
        <v>750</v>
      </c>
      <c r="O539" s="102">
        <v>1050</v>
      </c>
      <c r="P539" s="102">
        <v>300</v>
      </c>
      <c r="Q539" s="102">
        <v>300</v>
      </c>
      <c r="R539" s="102">
        <v>300</v>
      </c>
      <c r="S539" s="102">
        <v>300</v>
      </c>
      <c r="T539" s="102">
        <v>300</v>
      </c>
    </row>
    <row r="540" spans="1:20">
      <c r="A540" s="18">
        <v>11401</v>
      </c>
      <c r="B540" s="19" t="s">
        <v>229</v>
      </c>
      <c r="C540" s="103" t="s">
        <v>133</v>
      </c>
      <c r="D540" s="55" t="s">
        <v>235</v>
      </c>
      <c r="E540" s="47" t="s">
        <v>236</v>
      </c>
      <c r="F540" s="24">
        <v>3751</v>
      </c>
      <c r="G540" s="107" t="s">
        <v>73</v>
      </c>
      <c r="H540" s="522">
        <f t="shared" si="40"/>
        <v>1700</v>
      </c>
      <c r="I540" s="102">
        <v>150</v>
      </c>
      <c r="J540" s="102">
        <v>100</v>
      </c>
      <c r="K540" s="102">
        <v>100</v>
      </c>
      <c r="L540" s="102">
        <v>200</v>
      </c>
      <c r="M540" s="102">
        <v>200</v>
      </c>
      <c r="N540" s="102">
        <v>200</v>
      </c>
      <c r="O540" s="102">
        <v>250</v>
      </c>
      <c r="P540" s="102">
        <v>100</v>
      </c>
      <c r="Q540" s="102">
        <v>100</v>
      </c>
      <c r="R540" s="102">
        <v>100</v>
      </c>
      <c r="S540" s="102">
        <v>100</v>
      </c>
      <c r="T540" s="102">
        <v>100</v>
      </c>
    </row>
    <row r="541" spans="1:20">
      <c r="A541" s="18">
        <v>11401</v>
      </c>
      <c r="B541" s="19" t="s">
        <v>229</v>
      </c>
      <c r="C541" s="103" t="s">
        <v>133</v>
      </c>
      <c r="D541" s="55" t="s">
        <v>235</v>
      </c>
      <c r="E541" s="47" t="s">
        <v>236</v>
      </c>
      <c r="F541" s="24">
        <v>3841</v>
      </c>
      <c r="G541" s="27" t="s">
        <v>147</v>
      </c>
      <c r="H541" s="522">
        <f t="shared" si="40"/>
        <v>180000</v>
      </c>
      <c r="I541" s="102"/>
      <c r="J541" s="102"/>
      <c r="K541" s="102"/>
      <c r="L541" s="102">
        <v>180000</v>
      </c>
      <c r="M541" s="102"/>
      <c r="N541" s="102"/>
      <c r="O541" s="102"/>
      <c r="P541" s="102"/>
      <c r="Q541" s="102"/>
      <c r="R541" s="102"/>
      <c r="S541" s="102"/>
      <c r="T541" s="102"/>
    </row>
    <row r="542" spans="1:20">
      <c r="A542" s="18">
        <v>11401</v>
      </c>
      <c r="B542" s="19" t="s">
        <v>229</v>
      </c>
      <c r="C542" s="103" t="s">
        <v>133</v>
      </c>
      <c r="D542" s="55" t="s">
        <v>235</v>
      </c>
      <c r="E542" s="47" t="s">
        <v>236</v>
      </c>
      <c r="F542" s="24">
        <v>4311</v>
      </c>
      <c r="G542" s="28" t="s">
        <v>239</v>
      </c>
      <c r="H542" s="522">
        <f t="shared" si="40"/>
        <v>300000</v>
      </c>
      <c r="I542" s="102"/>
      <c r="J542" s="102">
        <v>150000</v>
      </c>
      <c r="K542" s="102"/>
      <c r="L542" s="102">
        <v>50000</v>
      </c>
      <c r="M542" s="102">
        <v>50000</v>
      </c>
      <c r="N542" s="102"/>
      <c r="O542" s="102"/>
      <c r="P542" s="102"/>
      <c r="Q542" s="102"/>
      <c r="R542" s="102"/>
      <c r="S542" s="102">
        <v>50000</v>
      </c>
      <c r="T542" s="102">
        <v>0</v>
      </c>
    </row>
    <row r="543" spans="1:20">
      <c r="A543" s="18"/>
      <c r="B543" s="19"/>
      <c r="C543" s="20"/>
      <c r="D543" s="21"/>
      <c r="E543" s="74"/>
      <c r="F543" s="24"/>
      <c r="G543" s="30" t="s">
        <v>23</v>
      </c>
      <c r="H543" s="530">
        <f>SUM(H532:H542)</f>
        <v>521830</v>
      </c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</row>
    <row r="544" spans="1:20">
      <c r="A544" s="18">
        <v>11401</v>
      </c>
      <c r="B544" s="19" t="s">
        <v>229</v>
      </c>
      <c r="C544" s="103" t="s">
        <v>240</v>
      </c>
      <c r="D544" s="55" t="s">
        <v>241</v>
      </c>
      <c r="E544" s="47" t="s">
        <v>242</v>
      </c>
      <c r="F544" s="24">
        <v>2471</v>
      </c>
      <c r="G544" s="28" t="s">
        <v>154</v>
      </c>
      <c r="H544" s="524">
        <f t="shared" ref="H544:H555" si="41">SUM(I544:T544)</f>
        <v>5000</v>
      </c>
      <c r="I544" s="102">
        <v>0</v>
      </c>
      <c r="J544" s="102">
        <v>5000</v>
      </c>
      <c r="K544" s="102">
        <v>0</v>
      </c>
      <c r="L544" s="102">
        <v>0</v>
      </c>
      <c r="M544" s="102">
        <v>0</v>
      </c>
      <c r="N544" s="102">
        <v>0</v>
      </c>
      <c r="O544" s="102">
        <v>0</v>
      </c>
      <c r="P544" s="102">
        <v>0</v>
      </c>
      <c r="Q544" s="102">
        <v>0</v>
      </c>
      <c r="R544" s="102">
        <v>0</v>
      </c>
      <c r="S544" s="102">
        <v>0</v>
      </c>
      <c r="T544" s="102">
        <v>0</v>
      </c>
    </row>
    <row r="545" spans="1:20">
      <c r="A545" s="18">
        <v>11401</v>
      </c>
      <c r="B545" s="19" t="s">
        <v>229</v>
      </c>
      <c r="C545" s="103" t="s">
        <v>240</v>
      </c>
      <c r="D545" s="55" t="s">
        <v>241</v>
      </c>
      <c r="E545" s="47" t="s">
        <v>242</v>
      </c>
      <c r="F545" s="24">
        <v>2481</v>
      </c>
      <c r="G545" s="28" t="s">
        <v>155</v>
      </c>
      <c r="H545" s="524">
        <f t="shared" si="41"/>
        <v>6000</v>
      </c>
      <c r="I545" s="102">
        <v>0</v>
      </c>
      <c r="J545" s="102">
        <v>0</v>
      </c>
      <c r="K545" s="102">
        <v>0</v>
      </c>
      <c r="L545" s="102">
        <v>0</v>
      </c>
      <c r="M545" s="102">
        <v>0</v>
      </c>
      <c r="N545" s="102">
        <v>0</v>
      </c>
      <c r="O545" s="102">
        <v>0</v>
      </c>
      <c r="P545" s="102">
        <v>0</v>
      </c>
      <c r="Q545" s="102">
        <v>6000</v>
      </c>
      <c r="R545" s="102">
        <v>0</v>
      </c>
      <c r="S545" s="102">
        <v>0</v>
      </c>
      <c r="T545" s="102">
        <v>0</v>
      </c>
    </row>
    <row r="546" spans="1:20">
      <c r="A546" s="18">
        <v>11401</v>
      </c>
      <c r="B546" s="19" t="s">
        <v>229</v>
      </c>
      <c r="C546" s="103" t="s">
        <v>240</v>
      </c>
      <c r="D546" s="55" t="s">
        <v>241</v>
      </c>
      <c r="E546" s="47" t="s">
        <v>242</v>
      </c>
      <c r="F546" s="24">
        <v>2612</v>
      </c>
      <c r="G546" s="23" t="s">
        <v>220</v>
      </c>
      <c r="H546" s="524">
        <f t="shared" si="41"/>
        <v>9000</v>
      </c>
      <c r="I546" s="102">
        <v>1200</v>
      </c>
      <c r="J546" s="102">
        <v>500</v>
      </c>
      <c r="K546" s="102">
        <v>700</v>
      </c>
      <c r="L546" s="102">
        <v>700</v>
      </c>
      <c r="M546" s="102">
        <v>700</v>
      </c>
      <c r="N546" s="102">
        <v>700</v>
      </c>
      <c r="O546" s="102">
        <v>1200</v>
      </c>
      <c r="P546" s="102">
        <v>500</v>
      </c>
      <c r="Q546" s="102">
        <v>700</v>
      </c>
      <c r="R546" s="102">
        <v>700</v>
      </c>
      <c r="S546" s="102">
        <v>700</v>
      </c>
      <c r="T546" s="102">
        <v>700</v>
      </c>
    </row>
    <row r="547" spans="1:20">
      <c r="A547" s="18">
        <v>11401</v>
      </c>
      <c r="B547" s="19" t="s">
        <v>229</v>
      </c>
      <c r="C547" s="103" t="s">
        <v>240</v>
      </c>
      <c r="D547" s="55" t="s">
        <v>241</v>
      </c>
      <c r="E547" s="47" t="s">
        <v>242</v>
      </c>
      <c r="F547" s="24">
        <v>2741</v>
      </c>
      <c r="G547" s="59" t="s">
        <v>243</v>
      </c>
      <c r="H547" s="524">
        <f t="shared" si="41"/>
        <v>35000</v>
      </c>
      <c r="I547" s="102"/>
      <c r="J547" s="102"/>
      <c r="K547" s="102">
        <v>35000</v>
      </c>
      <c r="L547" s="102"/>
      <c r="M547" s="102"/>
      <c r="N547" s="102"/>
      <c r="O547" s="102"/>
      <c r="P547" s="102"/>
      <c r="Q547" s="102"/>
      <c r="R547" s="102"/>
      <c r="S547" s="102"/>
      <c r="T547" s="102"/>
    </row>
    <row r="548" spans="1:20">
      <c r="A548" s="18">
        <v>11401</v>
      </c>
      <c r="B548" s="19" t="s">
        <v>229</v>
      </c>
      <c r="C548" s="103" t="s">
        <v>240</v>
      </c>
      <c r="D548" s="55" t="s">
        <v>241</v>
      </c>
      <c r="E548" s="47" t="s">
        <v>242</v>
      </c>
      <c r="F548" s="24">
        <v>2931</v>
      </c>
      <c r="G548" s="27" t="s">
        <v>106</v>
      </c>
      <c r="H548" s="524">
        <f t="shared" si="41"/>
        <v>700</v>
      </c>
      <c r="I548" s="102">
        <v>0</v>
      </c>
      <c r="J548" s="102">
        <v>0</v>
      </c>
      <c r="K548" s="102">
        <v>0</v>
      </c>
      <c r="L548" s="102">
        <v>0</v>
      </c>
      <c r="M548" s="102">
        <v>0</v>
      </c>
      <c r="N548" s="102">
        <v>0</v>
      </c>
      <c r="O548" s="102">
        <v>0</v>
      </c>
      <c r="P548" s="102">
        <v>0</v>
      </c>
      <c r="Q548" s="102">
        <v>700</v>
      </c>
      <c r="R548" s="102">
        <v>0</v>
      </c>
      <c r="S548" s="102">
        <v>0</v>
      </c>
      <c r="T548" s="102">
        <v>0</v>
      </c>
    </row>
    <row r="549" spans="1:20">
      <c r="A549" s="18">
        <v>11401</v>
      </c>
      <c r="B549" s="19" t="s">
        <v>229</v>
      </c>
      <c r="C549" s="103" t="s">
        <v>240</v>
      </c>
      <c r="D549" s="55" t="s">
        <v>241</v>
      </c>
      <c r="E549" s="47" t="s">
        <v>242</v>
      </c>
      <c r="F549" s="24">
        <v>3291</v>
      </c>
      <c r="G549" s="23" t="s">
        <v>146</v>
      </c>
      <c r="H549" s="524">
        <f t="shared" si="41"/>
        <v>15000</v>
      </c>
      <c r="I549" s="102">
        <v>0</v>
      </c>
      <c r="J549" s="102">
        <v>0</v>
      </c>
      <c r="K549" s="102">
        <v>0</v>
      </c>
      <c r="L549" s="102">
        <v>0</v>
      </c>
      <c r="M549" s="102">
        <v>0</v>
      </c>
      <c r="N549" s="102">
        <v>0</v>
      </c>
      <c r="O549" s="102">
        <v>0</v>
      </c>
      <c r="P549" s="102">
        <v>0</v>
      </c>
      <c r="Q549" s="102">
        <v>15000</v>
      </c>
      <c r="R549" s="102">
        <v>0</v>
      </c>
      <c r="S549" s="102">
        <v>0</v>
      </c>
      <c r="T549" s="102">
        <v>0</v>
      </c>
    </row>
    <row r="550" spans="1:20">
      <c r="A550" s="18">
        <v>11401</v>
      </c>
      <c r="B550" s="19" t="s">
        <v>229</v>
      </c>
      <c r="C550" s="103" t="s">
        <v>240</v>
      </c>
      <c r="D550" s="55" t="s">
        <v>241</v>
      </c>
      <c r="E550" s="47" t="s">
        <v>242</v>
      </c>
      <c r="F550" s="24">
        <v>3612</v>
      </c>
      <c r="G550" s="23" t="s">
        <v>26</v>
      </c>
      <c r="H550" s="524">
        <f t="shared" si="41"/>
        <v>17173.568000000003</v>
      </c>
      <c r="I550" s="102">
        <v>414.70000000000005</v>
      </c>
      <c r="J550" s="102">
        <v>6411.8680000000004</v>
      </c>
      <c r="K550" s="102">
        <v>514.70000000000005</v>
      </c>
      <c r="L550" s="102">
        <v>100</v>
      </c>
      <c r="M550" s="102">
        <v>514.70000000000005</v>
      </c>
      <c r="N550" s="102">
        <v>514.70000000000005</v>
      </c>
      <c r="O550" s="102">
        <v>514.70000000000005</v>
      </c>
      <c r="P550" s="102">
        <v>514.70000000000005</v>
      </c>
      <c r="Q550" s="102">
        <v>6229.4</v>
      </c>
      <c r="R550" s="102">
        <v>514.70000000000005</v>
      </c>
      <c r="S550" s="102">
        <v>514.70000000000005</v>
      </c>
      <c r="T550" s="102">
        <v>414.70000000000005</v>
      </c>
    </row>
    <row r="551" spans="1:20">
      <c r="A551" s="18">
        <v>11401</v>
      </c>
      <c r="B551" s="19" t="s">
        <v>229</v>
      </c>
      <c r="C551" s="103" t="s">
        <v>240</v>
      </c>
      <c r="D551" s="55" t="s">
        <v>241</v>
      </c>
      <c r="E551" s="47" t="s">
        <v>242</v>
      </c>
      <c r="F551" s="24">
        <v>3613</v>
      </c>
      <c r="G551" s="59" t="s">
        <v>244</v>
      </c>
      <c r="H551" s="524">
        <f t="shared" si="41"/>
        <v>30000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102">
        <v>0</v>
      </c>
      <c r="Q551" s="102">
        <v>0</v>
      </c>
      <c r="R551" s="102">
        <v>30000</v>
      </c>
      <c r="S551" s="102">
        <v>0</v>
      </c>
      <c r="T551" s="102">
        <v>0</v>
      </c>
    </row>
    <row r="552" spans="1:20">
      <c r="A552" s="18">
        <v>11401</v>
      </c>
      <c r="B552" s="19" t="s">
        <v>229</v>
      </c>
      <c r="C552" s="103" t="s">
        <v>240</v>
      </c>
      <c r="D552" s="55" t="s">
        <v>241</v>
      </c>
      <c r="E552" s="47" t="s">
        <v>242</v>
      </c>
      <c r="F552" s="24">
        <v>3614</v>
      </c>
      <c r="G552" s="23" t="s">
        <v>238</v>
      </c>
      <c r="H552" s="524">
        <f t="shared" si="41"/>
        <v>160000</v>
      </c>
      <c r="I552" s="102">
        <v>10000</v>
      </c>
      <c r="J552" s="102">
        <v>125000</v>
      </c>
      <c r="K552" s="102">
        <v>15000</v>
      </c>
      <c r="L552" s="102">
        <v>0</v>
      </c>
      <c r="M552" s="102">
        <v>0</v>
      </c>
      <c r="N552" s="102">
        <v>0</v>
      </c>
      <c r="O552" s="102">
        <v>0</v>
      </c>
      <c r="P552" s="102">
        <v>10000</v>
      </c>
      <c r="Q552" s="102">
        <v>0</v>
      </c>
      <c r="R552" s="102">
        <v>0</v>
      </c>
      <c r="S552" s="102">
        <v>0</v>
      </c>
      <c r="T552" s="102">
        <v>0</v>
      </c>
    </row>
    <row r="553" spans="1:20">
      <c r="A553" s="18">
        <v>11401</v>
      </c>
      <c r="B553" s="19" t="s">
        <v>229</v>
      </c>
      <c r="C553" s="103" t="s">
        <v>240</v>
      </c>
      <c r="D553" s="55" t="s">
        <v>241</v>
      </c>
      <c r="E553" s="47" t="s">
        <v>242</v>
      </c>
      <c r="F553" s="24">
        <v>3751</v>
      </c>
      <c r="G553" s="107" t="s">
        <v>73</v>
      </c>
      <c r="H553" s="524">
        <f t="shared" si="41"/>
        <v>10000</v>
      </c>
      <c r="I553" s="102">
        <v>900</v>
      </c>
      <c r="J553" s="102">
        <v>0</v>
      </c>
      <c r="K553" s="102">
        <v>900</v>
      </c>
      <c r="L553" s="102">
        <v>0</v>
      </c>
      <c r="M553" s="102">
        <v>900</v>
      </c>
      <c r="N553" s="102">
        <v>900</v>
      </c>
      <c r="O553" s="102">
        <v>900</v>
      </c>
      <c r="P553" s="102">
        <v>900</v>
      </c>
      <c r="Q553" s="102">
        <v>1900</v>
      </c>
      <c r="R553" s="102">
        <v>900</v>
      </c>
      <c r="S553" s="102">
        <v>900</v>
      </c>
      <c r="T553" s="102">
        <v>900</v>
      </c>
    </row>
    <row r="554" spans="1:20">
      <c r="A554" s="18">
        <v>11401</v>
      </c>
      <c r="B554" s="19" t="s">
        <v>229</v>
      </c>
      <c r="C554" s="103" t="s">
        <v>240</v>
      </c>
      <c r="D554" s="55" t="s">
        <v>241</v>
      </c>
      <c r="E554" s="47" t="s">
        <v>242</v>
      </c>
      <c r="F554" s="24">
        <v>3791</v>
      </c>
      <c r="G554" s="23" t="s">
        <v>41</v>
      </c>
      <c r="H554" s="524">
        <f t="shared" si="41"/>
        <v>2400</v>
      </c>
      <c r="I554" s="102">
        <v>200</v>
      </c>
      <c r="J554" s="102">
        <v>200</v>
      </c>
      <c r="K554" s="102">
        <v>200</v>
      </c>
      <c r="L554" s="102">
        <v>200</v>
      </c>
      <c r="M554" s="102">
        <v>200</v>
      </c>
      <c r="N554" s="102">
        <v>200</v>
      </c>
      <c r="O554" s="102">
        <v>200</v>
      </c>
      <c r="P554" s="102">
        <v>200</v>
      </c>
      <c r="Q554" s="102">
        <v>200</v>
      </c>
      <c r="R554" s="102">
        <v>200</v>
      </c>
      <c r="S554" s="102">
        <v>200</v>
      </c>
      <c r="T554" s="102">
        <v>200</v>
      </c>
    </row>
    <row r="555" spans="1:20">
      <c r="A555" s="18">
        <v>11401</v>
      </c>
      <c r="B555" s="19" t="s">
        <v>229</v>
      </c>
      <c r="C555" s="103" t="s">
        <v>240</v>
      </c>
      <c r="D555" s="55" t="s">
        <v>241</v>
      </c>
      <c r="E555" s="47" t="s">
        <v>242</v>
      </c>
      <c r="F555" s="24">
        <v>3821</v>
      </c>
      <c r="G555" s="28" t="s">
        <v>42</v>
      </c>
      <c r="H555" s="524">
        <f t="shared" si="41"/>
        <v>50000</v>
      </c>
      <c r="I555" s="102"/>
      <c r="J555" s="102">
        <v>50000</v>
      </c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</row>
    <row r="556" spans="1:20">
      <c r="A556" s="34"/>
      <c r="B556" s="19"/>
      <c r="C556" s="20"/>
      <c r="D556" s="21"/>
      <c r="E556" s="35"/>
      <c r="F556" s="36"/>
      <c r="G556" s="30" t="s">
        <v>23</v>
      </c>
      <c r="H556" s="523">
        <f>SUM(H544:H555)</f>
        <v>340273.56799999997</v>
      </c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</row>
    <row r="557" spans="1:20">
      <c r="A557" s="34"/>
      <c r="B557" s="19"/>
      <c r="C557" s="21"/>
      <c r="D557" s="21"/>
      <c r="E557" s="35"/>
      <c r="F557" s="22"/>
      <c r="G557" s="37" t="s">
        <v>29</v>
      </c>
      <c r="H557" s="526">
        <f>+H523+H531+H543+H556</f>
        <v>1610351.8176657245</v>
      </c>
      <c r="I557" s="48">
        <f>SUM(I515:I555)</f>
        <v>23564.7</v>
      </c>
      <c r="J557" s="48">
        <f t="shared" ref="J557:T557" si="42">SUM(J515:J555)</f>
        <v>350311.86800000002</v>
      </c>
      <c r="K557" s="48">
        <f t="shared" si="42"/>
        <v>58579.7</v>
      </c>
      <c r="L557" s="48">
        <f t="shared" si="42"/>
        <v>248229.7</v>
      </c>
      <c r="M557" s="48">
        <f t="shared" si="42"/>
        <v>70774.399999999994</v>
      </c>
      <c r="N557" s="48">
        <f t="shared" si="42"/>
        <v>10064.700000000001</v>
      </c>
      <c r="O557" s="48">
        <f t="shared" si="42"/>
        <v>15094.7</v>
      </c>
      <c r="P557" s="48">
        <f t="shared" si="42"/>
        <v>29439.7</v>
      </c>
      <c r="Q557" s="48">
        <f t="shared" si="42"/>
        <v>36494.400000000001</v>
      </c>
      <c r="R557" s="48">
        <f t="shared" si="42"/>
        <v>44109.4</v>
      </c>
      <c r="S557" s="48">
        <f t="shared" si="42"/>
        <v>66659.7</v>
      </c>
      <c r="T557" s="48">
        <f t="shared" si="42"/>
        <v>5509.7</v>
      </c>
    </row>
    <row r="558" spans="1:20">
      <c r="F558" s="64"/>
    </row>
    <row r="559" spans="1:20" s="516" customFormat="1">
      <c r="F559" s="64"/>
      <c r="H559" s="532"/>
    </row>
    <row r="560" spans="1:20">
      <c r="F560" s="64"/>
    </row>
    <row r="561" spans="1:20" ht="18.75">
      <c r="A561" s="49"/>
      <c r="B561" s="50"/>
      <c r="C561" s="51"/>
      <c r="D561" s="51"/>
      <c r="E561" s="52"/>
      <c r="F561" s="53"/>
      <c r="G561" s="1001" t="s">
        <v>1701</v>
      </c>
      <c r="H561" s="531"/>
      <c r="I561" s="16"/>
      <c r="J561" s="17"/>
      <c r="K561" s="16"/>
      <c r="L561" s="17"/>
      <c r="M561" s="16"/>
      <c r="N561" s="16"/>
      <c r="O561" s="17"/>
      <c r="P561" s="15"/>
      <c r="Q561" s="15"/>
      <c r="R561" s="15"/>
      <c r="S561" s="15"/>
      <c r="T561" s="15"/>
    </row>
    <row r="562" spans="1:20">
      <c r="A562" s="18">
        <v>11401</v>
      </c>
      <c r="B562" s="19" t="s">
        <v>245</v>
      </c>
      <c r="C562" s="103" t="s">
        <v>178</v>
      </c>
      <c r="D562" s="55" t="s">
        <v>246</v>
      </c>
      <c r="E562" s="47" t="s">
        <v>247</v>
      </c>
      <c r="F562" s="24">
        <v>1131</v>
      </c>
      <c r="G562" s="23" t="s">
        <v>12</v>
      </c>
      <c r="H562" s="522">
        <f>'Plantilla 2015 '!L337</f>
        <v>1149384.1245226315</v>
      </c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</row>
    <row r="563" spans="1:20">
      <c r="A563" s="18">
        <v>11401</v>
      </c>
      <c r="B563" s="19" t="s">
        <v>245</v>
      </c>
      <c r="C563" s="103" t="s">
        <v>178</v>
      </c>
      <c r="D563" s="55" t="s">
        <v>246</v>
      </c>
      <c r="E563" s="47" t="s">
        <v>247</v>
      </c>
      <c r="F563" s="108">
        <v>1321</v>
      </c>
      <c r="G563" s="23" t="s">
        <v>56</v>
      </c>
      <c r="H563" s="522">
        <f>'Plantilla 2015 '!K337</f>
        <v>18893.985608591203</v>
      </c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</row>
    <row r="564" spans="1:20">
      <c r="A564" s="18">
        <v>11401</v>
      </c>
      <c r="B564" s="19" t="s">
        <v>245</v>
      </c>
      <c r="C564" s="103" t="s">
        <v>178</v>
      </c>
      <c r="D564" s="55" t="s">
        <v>246</v>
      </c>
      <c r="E564" s="47" t="s">
        <v>247</v>
      </c>
      <c r="F564" s="108">
        <v>1323</v>
      </c>
      <c r="G564" s="23" t="s">
        <v>13</v>
      </c>
      <c r="H564" s="522">
        <f>'Plantilla 2015 '!I337</f>
        <v>141704.89206443404</v>
      </c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</row>
    <row r="565" spans="1:20">
      <c r="A565" s="18">
        <v>11401</v>
      </c>
      <c r="B565" s="19" t="s">
        <v>245</v>
      </c>
      <c r="C565" s="103" t="s">
        <v>178</v>
      </c>
      <c r="D565" s="55" t="s">
        <v>246</v>
      </c>
      <c r="E565" s="47" t="s">
        <v>247</v>
      </c>
      <c r="F565" s="24">
        <v>1541</v>
      </c>
      <c r="G565" s="28" t="s">
        <v>15</v>
      </c>
      <c r="H565" s="522">
        <f>'Plantilla 2015 '!J337</f>
        <v>91950.729961810532</v>
      </c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</row>
    <row r="566" spans="1:20">
      <c r="A566" s="18">
        <v>11401</v>
      </c>
      <c r="B566" s="19" t="s">
        <v>245</v>
      </c>
      <c r="C566" s="103" t="s">
        <v>178</v>
      </c>
      <c r="D566" s="55" t="s">
        <v>246</v>
      </c>
      <c r="E566" s="47" t="s">
        <v>247</v>
      </c>
      <c r="F566" s="87">
        <v>2111</v>
      </c>
      <c r="G566" s="23" t="s">
        <v>17</v>
      </c>
      <c r="H566" s="522">
        <f t="shared" ref="H566:H591" si="43">SUM(I566:T566)</f>
        <v>5000</v>
      </c>
      <c r="I566" s="102"/>
      <c r="J566" s="102">
        <v>2000</v>
      </c>
      <c r="K566" s="102"/>
      <c r="L566" s="102">
        <v>1000</v>
      </c>
      <c r="M566" s="102"/>
      <c r="N566" s="102"/>
      <c r="O566" s="102"/>
      <c r="P566" s="102">
        <v>1000</v>
      </c>
      <c r="Q566" s="102"/>
      <c r="R566" s="102">
        <v>1000</v>
      </c>
      <c r="S566" s="102"/>
      <c r="T566" s="102"/>
    </row>
    <row r="567" spans="1:20">
      <c r="A567" s="18">
        <v>11401</v>
      </c>
      <c r="B567" s="19" t="s">
        <v>245</v>
      </c>
      <c r="C567" s="103" t="s">
        <v>178</v>
      </c>
      <c r="D567" s="55" t="s">
        <v>246</v>
      </c>
      <c r="E567" s="47" t="s">
        <v>247</v>
      </c>
      <c r="F567" s="87">
        <v>2112</v>
      </c>
      <c r="G567" s="23" t="s">
        <v>88</v>
      </c>
      <c r="H567" s="522">
        <f t="shared" si="43"/>
        <v>5200</v>
      </c>
      <c r="I567" s="102"/>
      <c r="J567" s="102">
        <v>1500</v>
      </c>
      <c r="K567" s="102"/>
      <c r="L567" s="102"/>
      <c r="M567" s="102">
        <v>900</v>
      </c>
      <c r="N567" s="102"/>
      <c r="O567" s="102">
        <v>1000</v>
      </c>
      <c r="P567" s="102"/>
      <c r="Q567" s="102">
        <v>700</v>
      </c>
      <c r="R567" s="102"/>
      <c r="S567" s="102">
        <v>1100</v>
      </c>
      <c r="T567" s="102"/>
    </row>
    <row r="568" spans="1:20">
      <c r="A568" s="18">
        <v>11401</v>
      </c>
      <c r="B568" s="19" t="s">
        <v>245</v>
      </c>
      <c r="C568" s="103" t="s">
        <v>178</v>
      </c>
      <c r="D568" s="55" t="s">
        <v>246</v>
      </c>
      <c r="E568" s="47" t="s">
        <v>247</v>
      </c>
      <c r="F568" s="87">
        <v>2121</v>
      </c>
      <c r="G568" s="23" t="s">
        <v>182</v>
      </c>
      <c r="H568" s="522">
        <f t="shared" si="43"/>
        <v>2400</v>
      </c>
      <c r="I568" s="563"/>
      <c r="J568" s="563">
        <v>300</v>
      </c>
      <c r="K568" s="102"/>
      <c r="L568" s="102">
        <v>300</v>
      </c>
      <c r="M568" s="102"/>
      <c r="N568" s="102">
        <v>300</v>
      </c>
      <c r="O568" s="102">
        <v>300</v>
      </c>
      <c r="P568" s="102">
        <v>300</v>
      </c>
      <c r="Q568" s="102"/>
      <c r="R568" s="102">
        <v>300</v>
      </c>
      <c r="S568" s="102">
        <v>300</v>
      </c>
      <c r="T568" s="102">
        <v>300</v>
      </c>
    </row>
    <row r="569" spans="1:20">
      <c r="A569" s="18">
        <v>11401</v>
      </c>
      <c r="B569" s="19" t="s">
        <v>245</v>
      </c>
      <c r="C569" s="103" t="s">
        <v>178</v>
      </c>
      <c r="D569" s="55" t="s">
        <v>246</v>
      </c>
      <c r="E569" s="47" t="s">
        <v>247</v>
      </c>
      <c r="F569" s="87">
        <v>2141</v>
      </c>
      <c r="G569" s="23" t="s">
        <v>36</v>
      </c>
      <c r="H569" s="522">
        <f t="shared" si="43"/>
        <v>8000</v>
      </c>
      <c r="I569" s="102"/>
      <c r="J569" s="102">
        <v>1850</v>
      </c>
      <c r="K569" s="102"/>
      <c r="L569" s="102">
        <v>1000</v>
      </c>
      <c r="M569" s="102"/>
      <c r="N569" s="102">
        <v>2000</v>
      </c>
      <c r="O569" s="102">
        <v>1150</v>
      </c>
      <c r="P569" s="102"/>
      <c r="Q569" s="102">
        <v>1000</v>
      </c>
      <c r="R569" s="102"/>
      <c r="S569" s="102">
        <v>1000</v>
      </c>
      <c r="T569" s="102"/>
    </row>
    <row r="570" spans="1:20">
      <c r="A570" s="18">
        <v>11401</v>
      </c>
      <c r="B570" s="19" t="s">
        <v>245</v>
      </c>
      <c r="C570" s="103" t="s">
        <v>178</v>
      </c>
      <c r="D570" s="55" t="s">
        <v>246</v>
      </c>
      <c r="E570" s="47" t="s">
        <v>247</v>
      </c>
      <c r="F570" s="87">
        <v>2151</v>
      </c>
      <c r="G570" s="28" t="s">
        <v>62</v>
      </c>
      <c r="H570" s="522">
        <f t="shared" si="43"/>
        <v>5000</v>
      </c>
      <c r="I570" s="102"/>
      <c r="J570" s="102">
        <v>4000</v>
      </c>
      <c r="K570" s="102"/>
      <c r="L570" s="102"/>
      <c r="M570" s="102"/>
      <c r="N570" s="102"/>
      <c r="O570" s="102"/>
      <c r="P570" s="102"/>
      <c r="Q570" s="102"/>
      <c r="R570" s="102">
        <v>1000</v>
      </c>
      <c r="S570" s="102"/>
      <c r="T570" s="102"/>
    </row>
    <row r="571" spans="1:20">
      <c r="A571" s="18">
        <v>11401</v>
      </c>
      <c r="B571" s="19" t="s">
        <v>245</v>
      </c>
      <c r="C571" s="103" t="s">
        <v>178</v>
      </c>
      <c r="D571" s="55" t="s">
        <v>246</v>
      </c>
      <c r="E571" s="47" t="s">
        <v>247</v>
      </c>
      <c r="F571" s="87">
        <v>2212</v>
      </c>
      <c r="G571" s="23" t="s">
        <v>18</v>
      </c>
      <c r="H571" s="522">
        <f t="shared" si="43"/>
        <v>4400</v>
      </c>
      <c r="I571" s="102"/>
      <c r="J571" s="102">
        <v>400</v>
      </c>
      <c r="K571" s="102">
        <v>400</v>
      </c>
      <c r="L571" s="102">
        <v>400</v>
      </c>
      <c r="M571" s="102">
        <v>400</v>
      </c>
      <c r="N571" s="102">
        <v>400</v>
      </c>
      <c r="O571" s="102">
        <v>400</v>
      </c>
      <c r="P571" s="102">
        <v>400</v>
      </c>
      <c r="Q571" s="102">
        <v>400</v>
      </c>
      <c r="R571" s="102">
        <v>400</v>
      </c>
      <c r="S571" s="102">
        <v>400</v>
      </c>
      <c r="T571" s="102">
        <v>400</v>
      </c>
    </row>
    <row r="572" spans="1:20">
      <c r="A572" s="18">
        <v>11401</v>
      </c>
      <c r="B572" s="19" t="s">
        <v>245</v>
      </c>
      <c r="C572" s="103" t="s">
        <v>178</v>
      </c>
      <c r="D572" s="55" t="s">
        <v>246</v>
      </c>
      <c r="E572" s="47" t="s">
        <v>247</v>
      </c>
      <c r="F572" s="87">
        <v>2471</v>
      </c>
      <c r="G572" s="28" t="s">
        <v>154</v>
      </c>
      <c r="H572" s="522">
        <f t="shared" si="43"/>
        <v>234000</v>
      </c>
      <c r="I572" s="102"/>
      <c r="J572" s="102">
        <v>84000</v>
      </c>
      <c r="K572" s="102">
        <v>60000</v>
      </c>
      <c r="L572" s="102"/>
      <c r="M572" s="102">
        <v>60000</v>
      </c>
      <c r="N572" s="102"/>
      <c r="O572" s="102">
        <v>30000</v>
      </c>
      <c r="P572" s="102"/>
      <c r="Q572" s="102"/>
      <c r="R572" s="102"/>
      <c r="S572" s="102"/>
      <c r="T572" s="102"/>
    </row>
    <row r="573" spans="1:20">
      <c r="A573" s="18">
        <v>11401</v>
      </c>
      <c r="B573" s="19" t="s">
        <v>245</v>
      </c>
      <c r="C573" s="103" t="s">
        <v>178</v>
      </c>
      <c r="D573" s="55" t="s">
        <v>246</v>
      </c>
      <c r="E573" s="47" t="s">
        <v>247</v>
      </c>
      <c r="F573" s="87">
        <v>2521</v>
      </c>
      <c r="G573" s="58" t="s">
        <v>248</v>
      </c>
      <c r="H573" s="522">
        <f t="shared" si="43"/>
        <v>7000</v>
      </c>
      <c r="I573" s="102"/>
      <c r="J573" s="102">
        <v>700</v>
      </c>
      <c r="K573" s="102">
        <v>700</v>
      </c>
      <c r="L573" s="102">
        <v>700</v>
      </c>
      <c r="M573" s="102">
        <v>700</v>
      </c>
      <c r="N573" s="102">
        <v>700</v>
      </c>
      <c r="O573" s="102">
        <v>700</v>
      </c>
      <c r="P573" s="102">
        <v>700</v>
      </c>
      <c r="Q573" s="102">
        <v>700</v>
      </c>
      <c r="R573" s="102">
        <v>700</v>
      </c>
      <c r="S573" s="102">
        <v>700</v>
      </c>
      <c r="T573" s="102"/>
    </row>
    <row r="574" spans="1:20">
      <c r="A574" s="18">
        <v>11401</v>
      </c>
      <c r="B574" s="19" t="s">
        <v>245</v>
      </c>
      <c r="C574" s="103" t="s">
        <v>178</v>
      </c>
      <c r="D574" s="55" t="s">
        <v>246</v>
      </c>
      <c r="E574" s="47" t="s">
        <v>247</v>
      </c>
      <c r="F574" s="87">
        <v>2522</v>
      </c>
      <c r="G574" s="109" t="s">
        <v>249</v>
      </c>
      <c r="H574" s="522">
        <f t="shared" si="43"/>
        <v>7000</v>
      </c>
      <c r="I574" s="102"/>
      <c r="J574" s="102">
        <v>700</v>
      </c>
      <c r="K574" s="102">
        <v>700</v>
      </c>
      <c r="L574" s="102">
        <v>700</v>
      </c>
      <c r="M574" s="102">
        <v>700</v>
      </c>
      <c r="N574" s="102">
        <v>700</v>
      </c>
      <c r="O574" s="102">
        <v>700</v>
      </c>
      <c r="P574" s="102">
        <v>700</v>
      </c>
      <c r="Q574" s="102">
        <v>700</v>
      </c>
      <c r="R574" s="102">
        <v>700</v>
      </c>
      <c r="S574" s="102">
        <v>700</v>
      </c>
      <c r="T574" s="102"/>
    </row>
    <row r="575" spans="1:20">
      <c r="A575" s="18">
        <v>11401</v>
      </c>
      <c r="B575" s="19" t="s">
        <v>245</v>
      </c>
      <c r="C575" s="103" t="s">
        <v>178</v>
      </c>
      <c r="D575" s="55" t="s">
        <v>246</v>
      </c>
      <c r="E575" s="47" t="s">
        <v>247</v>
      </c>
      <c r="F575" s="87">
        <v>2561</v>
      </c>
      <c r="G575" s="27" t="s">
        <v>250</v>
      </c>
      <c r="H575" s="522">
        <f t="shared" si="43"/>
        <v>9000</v>
      </c>
      <c r="I575" s="102"/>
      <c r="J575" s="102"/>
      <c r="K575" s="102">
        <v>3000</v>
      </c>
      <c r="L575" s="102"/>
      <c r="M575" s="102">
        <v>3000</v>
      </c>
      <c r="N575" s="102"/>
      <c r="O575" s="102">
        <v>1000</v>
      </c>
      <c r="P575" s="102"/>
      <c r="Q575" s="102">
        <v>2000</v>
      </c>
      <c r="R575" s="102"/>
      <c r="S575" s="102"/>
      <c r="T575" s="102"/>
    </row>
    <row r="576" spans="1:20">
      <c r="A576" s="18">
        <v>11401</v>
      </c>
      <c r="B576" s="19" t="s">
        <v>245</v>
      </c>
      <c r="C576" s="103" t="s">
        <v>178</v>
      </c>
      <c r="D576" s="55" t="s">
        <v>246</v>
      </c>
      <c r="E576" s="47" t="s">
        <v>247</v>
      </c>
      <c r="F576" s="87">
        <v>2612</v>
      </c>
      <c r="G576" s="23" t="s">
        <v>24</v>
      </c>
      <c r="H576" s="522">
        <f t="shared" si="43"/>
        <v>70000</v>
      </c>
      <c r="I576" s="102">
        <v>7000</v>
      </c>
      <c r="J576" s="102">
        <v>5000</v>
      </c>
      <c r="K576" s="102">
        <v>7000</v>
      </c>
      <c r="L576" s="102">
        <v>5000</v>
      </c>
      <c r="M576" s="102">
        <v>7000</v>
      </c>
      <c r="N576" s="102">
        <v>5000</v>
      </c>
      <c r="O576" s="102">
        <v>7000</v>
      </c>
      <c r="P576" s="102">
        <v>5000</v>
      </c>
      <c r="Q576" s="102">
        <v>7000</v>
      </c>
      <c r="R576" s="102">
        <v>5000</v>
      </c>
      <c r="S576" s="102">
        <v>5000</v>
      </c>
      <c r="T576" s="102">
        <v>5000</v>
      </c>
    </row>
    <row r="577" spans="1:20">
      <c r="A577" s="18">
        <v>11401</v>
      </c>
      <c r="B577" s="19" t="s">
        <v>245</v>
      </c>
      <c r="C577" s="103" t="s">
        <v>178</v>
      </c>
      <c r="D577" s="55" t="s">
        <v>246</v>
      </c>
      <c r="E577" s="47" t="s">
        <v>247</v>
      </c>
      <c r="F577" s="87">
        <v>2911</v>
      </c>
      <c r="G577" s="23" t="s">
        <v>118</v>
      </c>
      <c r="H577" s="522">
        <f t="shared" si="43"/>
        <v>5400</v>
      </c>
      <c r="I577" s="102"/>
      <c r="J577" s="102"/>
      <c r="K577" s="102">
        <v>3000</v>
      </c>
      <c r="L577" s="102"/>
      <c r="M577" s="102"/>
      <c r="N577" s="102">
        <v>2400</v>
      </c>
      <c r="O577" s="102"/>
      <c r="P577" s="102"/>
      <c r="Q577" s="102">
        <v>0</v>
      </c>
      <c r="R577" s="102"/>
      <c r="S577" s="102"/>
      <c r="T577" s="102"/>
    </row>
    <row r="578" spans="1:20">
      <c r="A578" s="18">
        <v>11401</v>
      </c>
      <c r="B578" s="19" t="s">
        <v>245</v>
      </c>
      <c r="C578" s="103" t="s">
        <v>178</v>
      </c>
      <c r="D578" s="55" t="s">
        <v>246</v>
      </c>
      <c r="E578" s="47" t="s">
        <v>247</v>
      </c>
      <c r="F578" s="87">
        <v>2961</v>
      </c>
      <c r="G578" s="27" t="s">
        <v>145</v>
      </c>
      <c r="H578" s="522">
        <f t="shared" si="43"/>
        <v>13000</v>
      </c>
      <c r="I578" s="102"/>
      <c r="J578" s="102"/>
      <c r="K578" s="102">
        <v>5000</v>
      </c>
      <c r="L578" s="102"/>
      <c r="M578" s="102"/>
      <c r="N578" s="102">
        <v>4000</v>
      </c>
      <c r="O578" s="102"/>
      <c r="P578" s="102"/>
      <c r="Q578" s="102">
        <v>3000</v>
      </c>
      <c r="R578" s="102"/>
      <c r="S578" s="102">
        <v>1000</v>
      </c>
      <c r="T578" s="102"/>
    </row>
    <row r="579" spans="1:20">
      <c r="A579" s="18">
        <v>11401</v>
      </c>
      <c r="B579" s="19" t="s">
        <v>245</v>
      </c>
      <c r="C579" s="103" t="s">
        <v>178</v>
      </c>
      <c r="D579" s="55" t="s">
        <v>246</v>
      </c>
      <c r="E579" s="47" t="s">
        <v>247</v>
      </c>
      <c r="F579" s="87">
        <v>2991</v>
      </c>
      <c r="G579" s="110" t="s">
        <v>251</v>
      </c>
      <c r="H579" s="522">
        <f t="shared" si="43"/>
        <v>1200</v>
      </c>
      <c r="I579" s="102"/>
      <c r="J579" s="102"/>
      <c r="K579" s="102"/>
      <c r="L579" s="102">
        <v>1200</v>
      </c>
      <c r="M579" s="102"/>
      <c r="N579" s="102"/>
      <c r="O579" s="102"/>
      <c r="P579" s="102"/>
      <c r="Q579" s="102"/>
      <c r="R579" s="102"/>
      <c r="S579" s="102"/>
      <c r="T579" s="102"/>
    </row>
    <row r="580" spans="1:20">
      <c r="A580" s="18">
        <v>11401</v>
      </c>
      <c r="B580" s="19" t="s">
        <v>245</v>
      </c>
      <c r="C580" s="103" t="s">
        <v>178</v>
      </c>
      <c r="D580" s="55" t="s">
        <v>246</v>
      </c>
      <c r="E580" s="47" t="s">
        <v>247</v>
      </c>
      <c r="F580" s="87">
        <v>3321</v>
      </c>
      <c r="G580" s="28" t="s">
        <v>252</v>
      </c>
      <c r="H580" s="522">
        <f t="shared" si="43"/>
        <v>120000</v>
      </c>
      <c r="I580" s="102"/>
      <c r="J580" s="102">
        <v>25000</v>
      </c>
      <c r="K580" s="102">
        <v>25000</v>
      </c>
      <c r="L580" s="102">
        <v>25000</v>
      </c>
      <c r="M580" s="102">
        <v>25000</v>
      </c>
      <c r="N580" s="102">
        <v>20000</v>
      </c>
      <c r="O580" s="102"/>
      <c r="P580" s="102"/>
      <c r="Q580" s="102"/>
      <c r="R580" s="102"/>
      <c r="S580" s="102"/>
      <c r="T580" s="102"/>
    </row>
    <row r="581" spans="1:20">
      <c r="A581" s="18">
        <v>11401</v>
      </c>
      <c r="B581" s="19" t="s">
        <v>245</v>
      </c>
      <c r="C581" s="103" t="s">
        <v>178</v>
      </c>
      <c r="D581" s="55" t="s">
        <v>246</v>
      </c>
      <c r="E581" s="47" t="s">
        <v>247</v>
      </c>
      <c r="F581" s="87">
        <v>3551</v>
      </c>
      <c r="G581" s="28" t="s">
        <v>253</v>
      </c>
      <c r="H581" s="522">
        <f t="shared" si="43"/>
        <v>13600</v>
      </c>
      <c r="I581" s="102"/>
      <c r="J581" s="102">
        <v>3600</v>
      </c>
      <c r="K581" s="102"/>
      <c r="L581" s="102">
        <v>3000</v>
      </c>
      <c r="M581" s="102"/>
      <c r="N581" s="102">
        <v>2000</v>
      </c>
      <c r="O581" s="102"/>
      <c r="P581" s="102">
        <v>2000</v>
      </c>
      <c r="Q581" s="102"/>
      <c r="R581" s="102"/>
      <c r="S581" s="102">
        <v>3000</v>
      </c>
      <c r="T581" s="102"/>
    </row>
    <row r="582" spans="1:20">
      <c r="A582" s="18">
        <v>11401</v>
      </c>
      <c r="B582" s="19" t="s">
        <v>245</v>
      </c>
      <c r="C582" s="103" t="s">
        <v>178</v>
      </c>
      <c r="D582" s="55" t="s">
        <v>246</v>
      </c>
      <c r="E582" s="47" t="s">
        <v>247</v>
      </c>
      <c r="F582" s="87">
        <v>3571</v>
      </c>
      <c r="G582" s="23" t="s">
        <v>110</v>
      </c>
      <c r="H582" s="522">
        <f t="shared" si="43"/>
        <v>4000</v>
      </c>
      <c r="I582" s="102"/>
      <c r="J582" s="102"/>
      <c r="K582" s="102"/>
      <c r="L582" s="102">
        <v>2000</v>
      </c>
      <c r="M582" s="102"/>
      <c r="N582" s="102"/>
      <c r="O582" s="102">
        <v>2000</v>
      </c>
      <c r="P582" s="102"/>
      <c r="Q582" s="102"/>
      <c r="R582" s="102"/>
      <c r="S582" s="102"/>
      <c r="T582" s="102"/>
    </row>
    <row r="583" spans="1:20">
      <c r="A583" s="18">
        <v>11401</v>
      </c>
      <c r="B583" s="19" t="s">
        <v>245</v>
      </c>
      <c r="C583" s="103" t="s">
        <v>178</v>
      </c>
      <c r="D583" s="55" t="s">
        <v>246</v>
      </c>
      <c r="E583" s="47" t="s">
        <v>247</v>
      </c>
      <c r="F583" s="87">
        <v>3591</v>
      </c>
      <c r="G583" s="28" t="s">
        <v>165</v>
      </c>
      <c r="H583" s="522">
        <f t="shared" si="43"/>
        <v>20000</v>
      </c>
      <c r="I583" s="102"/>
      <c r="J583" s="102">
        <v>2000</v>
      </c>
      <c r="K583" s="102">
        <v>2000</v>
      </c>
      <c r="L583" s="102">
        <v>2000</v>
      </c>
      <c r="M583" s="102">
        <v>2000</v>
      </c>
      <c r="N583" s="102">
        <v>2000</v>
      </c>
      <c r="O583" s="102">
        <v>2000</v>
      </c>
      <c r="P583" s="102">
        <v>2000</v>
      </c>
      <c r="Q583" s="102">
        <v>2000</v>
      </c>
      <c r="R583" s="102">
        <v>2000</v>
      </c>
      <c r="S583" s="102">
        <v>2000</v>
      </c>
      <c r="T583" s="102"/>
    </row>
    <row r="584" spans="1:20">
      <c r="A584" s="18">
        <v>11401</v>
      </c>
      <c r="B584" s="19" t="s">
        <v>245</v>
      </c>
      <c r="C584" s="103" t="s">
        <v>178</v>
      </c>
      <c r="D584" s="55" t="s">
        <v>246</v>
      </c>
      <c r="E584" s="47" t="s">
        <v>247</v>
      </c>
      <c r="F584" s="87">
        <v>3751</v>
      </c>
      <c r="G584" s="23" t="s">
        <v>73</v>
      </c>
      <c r="H584" s="522">
        <f t="shared" si="43"/>
        <v>7550</v>
      </c>
      <c r="I584" s="102"/>
      <c r="J584" s="102">
        <v>700</v>
      </c>
      <c r="K584" s="102">
        <v>700</v>
      </c>
      <c r="L584" s="102">
        <v>700</v>
      </c>
      <c r="M584" s="102">
        <v>700</v>
      </c>
      <c r="N584" s="102">
        <v>700</v>
      </c>
      <c r="O584" s="102">
        <v>700</v>
      </c>
      <c r="P584" s="102">
        <v>700</v>
      </c>
      <c r="Q584" s="102">
        <v>750</v>
      </c>
      <c r="R584" s="102">
        <v>700</v>
      </c>
      <c r="S584" s="102">
        <v>700</v>
      </c>
      <c r="T584" s="102">
        <v>500</v>
      </c>
    </row>
    <row r="585" spans="1:20">
      <c r="A585" s="18">
        <v>11401</v>
      </c>
      <c r="B585" s="19" t="s">
        <v>245</v>
      </c>
      <c r="C585" s="103" t="s">
        <v>178</v>
      </c>
      <c r="D585" s="55" t="s">
        <v>246</v>
      </c>
      <c r="E585" s="47" t="s">
        <v>247</v>
      </c>
      <c r="F585" s="87">
        <v>3791</v>
      </c>
      <c r="G585" s="23" t="s">
        <v>41</v>
      </c>
      <c r="H585" s="522">
        <f t="shared" si="43"/>
        <v>770</v>
      </c>
      <c r="I585" s="102"/>
      <c r="J585" s="102">
        <v>70</v>
      </c>
      <c r="K585" s="102">
        <v>70</v>
      </c>
      <c r="L585" s="102">
        <v>70</v>
      </c>
      <c r="M585" s="102">
        <v>70</v>
      </c>
      <c r="N585" s="102">
        <v>70</v>
      </c>
      <c r="O585" s="102">
        <v>70</v>
      </c>
      <c r="P585" s="102">
        <v>70</v>
      </c>
      <c r="Q585" s="102">
        <v>70</v>
      </c>
      <c r="R585" s="102">
        <v>70</v>
      </c>
      <c r="S585" s="102">
        <v>70</v>
      </c>
      <c r="T585" s="102">
        <v>70</v>
      </c>
    </row>
    <row r="586" spans="1:20">
      <c r="A586" s="18">
        <v>11401</v>
      </c>
      <c r="B586" s="19" t="s">
        <v>245</v>
      </c>
      <c r="C586" s="103" t="s">
        <v>178</v>
      </c>
      <c r="D586" s="55" t="s">
        <v>246</v>
      </c>
      <c r="E586" s="47" t="s">
        <v>247</v>
      </c>
      <c r="F586" s="47">
        <v>3981</v>
      </c>
      <c r="G586" s="23" t="s">
        <v>112</v>
      </c>
      <c r="H586" s="522">
        <f t="shared" si="43"/>
        <v>25608</v>
      </c>
      <c r="I586" s="102">
        <v>2134</v>
      </c>
      <c r="J586" s="102">
        <v>2134</v>
      </c>
      <c r="K586" s="102">
        <v>2134</v>
      </c>
      <c r="L586" s="102">
        <v>2134</v>
      </c>
      <c r="M586" s="102">
        <v>2134</v>
      </c>
      <c r="N586" s="102">
        <v>2134</v>
      </c>
      <c r="O586" s="102">
        <v>2134</v>
      </c>
      <c r="P586" s="102">
        <v>2134</v>
      </c>
      <c r="Q586" s="102">
        <v>2134</v>
      </c>
      <c r="R586" s="102">
        <v>2134</v>
      </c>
      <c r="S586" s="102">
        <v>2134</v>
      </c>
      <c r="T586" s="102">
        <v>2134</v>
      </c>
    </row>
    <row r="587" spans="1:20">
      <c r="A587" s="985">
        <v>11401</v>
      </c>
      <c r="B587" s="19" t="s">
        <v>245</v>
      </c>
      <c r="C587" s="103" t="s">
        <v>178</v>
      </c>
      <c r="D587" s="55" t="s">
        <v>246</v>
      </c>
      <c r="E587" s="47" t="s">
        <v>247</v>
      </c>
      <c r="F587" s="87">
        <v>5671</v>
      </c>
      <c r="G587" s="110" t="s">
        <v>254</v>
      </c>
      <c r="H587" s="528">
        <f t="shared" si="43"/>
        <v>8000</v>
      </c>
      <c r="I587" s="102"/>
      <c r="J587" s="102">
        <v>4000</v>
      </c>
      <c r="K587" s="102"/>
      <c r="L587" s="102">
        <v>2000</v>
      </c>
      <c r="M587" s="102"/>
      <c r="N587" s="102"/>
      <c r="O587" s="102"/>
      <c r="P587" s="102">
        <v>2000</v>
      </c>
      <c r="Q587" s="102"/>
      <c r="R587" s="102"/>
      <c r="S587" s="102"/>
      <c r="T587" s="102"/>
    </row>
    <row r="588" spans="1:20">
      <c r="A588" s="18">
        <v>11401</v>
      </c>
      <c r="B588" s="19" t="s">
        <v>245</v>
      </c>
      <c r="C588" s="103" t="s">
        <v>178</v>
      </c>
      <c r="D588" s="55" t="s">
        <v>246</v>
      </c>
      <c r="E588" s="47" t="s">
        <v>247</v>
      </c>
      <c r="F588" s="87">
        <v>5691</v>
      </c>
      <c r="G588" s="109" t="s">
        <v>255</v>
      </c>
      <c r="H588" s="528">
        <f t="shared" si="43"/>
        <v>6000</v>
      </c>
      <c r="I588" s="102"/>
      <c r="J588" s="102">
        <v>6000</v>
      </c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</row>
    <row r="589" spans="1:20">
      <c r="A589" s="18">
        <v>11401</v>
      </c>
      <c r="B589" s="19" t="s">
        <v>245</v>
      </c>
      <c r="C589" s="103" t="s">
        <v>178</v>
      </c>
      <c r="D589" s="55" t="s">
        <v>246</v>
      </c>
      <c r="E589" s="47" t="s">
        <v>247</v>
      </c>
      <c r="F589" s="87">
        <v>5781</v>
      </c>
      <c r="G589" s="27" t="s">
        <v>256</v>
      </c>
      <c r="H589" s="528">
        <f t="shared" si="43"/>
        <v>30000</v>
      </c>
      <c r="I589" s="102"/>
      <c r="J589" s="102">
        <v>5000</v>
      </c>
      <c r="K589" s="102"/>
      <c r="L589" s="102">
        <v>15000</v>
      </c>
      <c r="M589" s="102"/>
      <c r="N589" s="102">
        <v>10000</v>
      </c>
      <c r="O589" s="102"/>
      <c r="P589" s="102"/>
      <c r="Q589" s="102"/>
      <c r="R589" s="102"/>
      <c r="S589" s="102"/>
      <c r="T589" s="102"/>
    </row>
    <row r="590" spans="1:20">
      <c r="A590" s="59"/>
      <c r="B590" s="60"/>
      <c r="C590" s="55"/>
      <c r="D590" s="55"/>
      <c r="E590" s="30"/>
      <c r="F590" s="22"/>
      <c r="G590" s="30" t="s">
        <v>23</v>
      </c>
      <c r="H590" s="530">
        <f>SUM(H562:H589)</f>
        <v>2014061.7321574674</v>
      </c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</row>
    <row r="591" spans="1:20" s="589" customFormat="1">
      <c r="A591" s="610" t="s">
        <v>1637</v>
      </c>
      <c r="B591" s="19" t="s">
        <v>245</v>
      </c>
      <c r="C591" s="103" t="s">
        <v>178</v>
      </c>
      <c r="D591" s="644" t="s">
        <v>1642</v>
      </c>
      <c r="E591" s="643" t="s">
        <v>1643</v>
      </c>
      <c r="F591" s="521" t="s">
        <v>1641</v>
      </c>
      <c r="G591" s="59" t="s">
        <v>154</v>
      </c>
      <c r="H591" s="522">
        <f t="shared" si="43"/>
        <v>196000</v>
      </c>
      <c r="I591" s="102">
        <v>196000</v>
      </c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</row>
    <row r="592" spans="1:20" s="589" customFormat="1">
      <c r="A592" s="59"/>
      <c r="B592" s="60"/>
      <c r="C592" s="55"/>
      <c r="D592" s="55"/>
      <c r="E592" s="30"/>
      <c r="F592" s="22"/>
      <c r="G592" s="78" t="s">
        <v>1640</v>
      </c>
      <c r="H592" s="530">
        <f>+H591</f>
        <v>196000</v>
      </c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</row>
    <row r="593" spans="1:20" s="589" customFormat="1">
      <c r="A593" s="59"/>
      <c r="B593" s="60"/>
      <c r="C593" s="55"/>
      <c r="D593" s="55"/>
      <c r="E593" s="30"/>
      <c r="F593" s="22"/>
      <c r="G593" s="30"/>
      <c r="H593" s="530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</row>
    <row r="594" spans="1:20">
      <c r="A594" s="59"/>
      <c r="B594" s="60"/>
      <c r="C594" s="55"/>
      <c r="D594" s="55"/>
      <c r="E594" s="30"/>
      <c r="F594" s="22"/>
      <c r="G594" s="78" t="s">
        <v>29</v>
      </c>
      <c r="H594" s="526">
        <f>+H590+H592</f>
        <v>2210061.7321574674</v>
      </c>
      <c r="I594" s="38">
        <f>SUM(I562:I589)</f>
        <v>9134</v>
      </c>
      <c r="J594" s="38">
        <f t="shared" ref="J594:T594" si="44">SUM(J562:J589)</f>
        <v>148954</v>
      </c>
      <c r="K594" s="38">
        <f t="shared" si="44"/>
        <v>109704</v>
      </c>
      <c r="L594" s="38">
        <f t="shared" si="44"/>
        <v>62204</v>
      </c>
      <c r="M594" s="38">
        <f t="shared" si="44"/>
        <v>102604</v>
      </c>
      <c r="N594" s="38">
        <f t="shared" si="44"/>
        <v>52404</v>
      </c>
      <c r="O594" s="38">
        <f t="shared" si="44"/>
        <v>49154</v>
      </c>
      <c r="P594" s="38">
        <f t="shared" si="44"/>
        <v>17004</v>
      </c>
      <c r="Q594" s="38">
        <f t="shared" si="44"/>
        <v>20454</v>
      </c>
      <c r="R594" s="38">
        <f t="shared" si="44"/>
        <v>14004</v>
      </c>
      <c r="S594" s="38">
        <f t="shared" si="44"/>
        <v>18104</v>
      </c>
      <c r="T594" s="38">
        <f t="shared" si="44"/>
        <v>8404</v>
      </c>
    </row>
    <row r="595" spans="1:20" s="516" customFormat="1">
      <c r="A595" s="79"/>
      <c r="B595" s="80"/>
      <c r="C595" s="81"/>
      <c r="D595" s="81"/>
      <c r="E595" s="82"/>
      <c r="F595" s="43"/>
      <c r="G595" s="83"/>
      <c r="H595" s="527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</row>
    <row r="596" spans="1:20">
      <c r="F596" s="64"/>
    </row>
    <row r="597" spans="1:20">
      <c r="F597" s="64"/>
    </row>
    <row r="598" spans="1:20" ht="18.75">
      <c r="A598" s="10"/>
      <c r="B598" s="11"/>
      <c r="C598" s="12"/>
      <c r="D598" s="12"/>
      <c r="E598" s="13"/>
      <c r="F598" s="46"/>
      <c r="G598" s="1000" t="s">
        <v>1702</v>
      </c>
      <c r="H598" s="538"/>
      <c r="I598" s="575"/>
      <c r="J598" s="575"/>
      <c r="K598" s="575"/>
      <c r="L598" s="575"/>
      <c r="M598" s="575"/>
      <c r="N598" s="575"/>
      <c r="O598" s="575"/>
      <c r="P598" s="575"/>
      <c r="Q598" s="575"/>
      <c r="R598" s="575"/>
      <c r="S598" s="575"/>
      <c r="T598" s="575"/>
    </row>
    <row r="599" spans="1:20">
      <c r="A599" s="18">
        <v>11401</v>
      </c>
      <c r="B599" s="19" t="s">
        <v>257</v>
      </c>
      <c r="C599" s="103" t="s">
        <v>1222</v>
      </c>
      <c r="D599" s="55" t="s">
        <v>258</v>
      </c>
      <c r="E599" s="47" t="s">
        <v>259</v>
      </c>
      <c r="F599" s="87">
        <v>1131</v>
      </c>
      <c r="G599" s="23" t="s">
        <v>12</v>
      </c>
      <c r="H599" s="573">
        <f>'Plantilla 2015 '!L366</f>
        <v>2579905.1575430078</v>
      </c>
      <c r="I599" s="574"/>
      <c r="J599" s="574"/>
      <c r="K599" s="574"/>
      <c r="L599" s="574"/>
      <c r="M599" s="574"/>
      <c r="N599" s="574"/>
      <c r="O599" s="574"/>
      <c r="P599" s="574"/>
      <c r="Q599" s="574"/>
      <c r="R599" s="574"/>
      <c r="S599" s="574"/>
      <c r="T599" s="574"/>
    </row>
    <row r="600" spans="1:20">
      <c r="A600" s="18">
        <v>11401</v>
      </c>
      <c r="B600" s="19" t="s">
        <v>257</v>
      </c>
      <c r="C600" s="103" t="s">
        <v>1222</v>
      </c>
      <c r="D600" s="55" t="s">
        <v>258</v>
      </c>
      <c r="E600" s="47" t="s">
        <v>259</v>
      </c>
      <c r="F600" s="24">
        <v>1321</v>
      </c>
      <c r="G600" s="23" t="s">
        <v>56</v>
      </c>
      <c r="H600" s="524">
        <f>'Plantilla 2015 '!K366</f>
        <v>42409.399850022033</v>
      </c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</row>
    <row r="601" spans="1:20">
      <c r="A601" s="18">
        <v>11401</v>
      </c>
      <c r="B601" s="19" t="s">
        <v>257</v>
      </c>
      <c r="C601" s="103" t="s">
        <v>1222</v>
      </c>
      <c r="D601" s="55" t="s">
        <v>258</v>
      </c>
      <c r="E601" s="47" t="s">
        <v>259</v>
      </c>
      <c r="F601" s="24">
        <v>1323</v>
      </c>
      <c r="G601" s="23" t="s">
        <v>13</v>
      </c>
      <c r="H601" s="524">
        <f>'Plantilla 2015 '!I366</f>
        <v>318070.49887516536</v>
      </c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</row>
    <row r="602" spans="1:20">
      <c r="A602" s="18">
        <v>11401</v>
      </c>
      <c r="B602" s="19" t="s">
        <v>257</v>
      </c>
      <c r="C602" s="103" t="s">
        <v>1222</v>
      </c>
      <c r="D602" s="55" t="s">
        <v>258</v>
      </c>
      <c r="E602" s="47" t="s">
        <v>259</v>
      </c>
      <c r="F602" s="24">
        <v>1541</v>
      </c>
      <c r="G602" s="28" t="s">
        <v>15</v>
      </c>
      <c r="H602" s="524">
        <f>'Plantilla 2015 '!J366</f>
        <v>206392.41260344061</v>
      </c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</row>
    <row r="603" spans="1:20">
      <c r="A603" s="18">
        <v>11401</v>
      </c>
      <c r="B603" s="19" t="s">
        <v>257</v>
      </c>
      <c r="C603" s="103" t="s">
        <v>1222</v>
      </c>
      <c r="D603" s="55" t="s">
        <v>258</v>
      </c>
      <c r="E603" s="47" t="s">
        <v>259</v>
      </c>
      <c r="F603" s="24">
        <v>1551</v>
      </c>
      <c r="G603" s="23" t="s">
        <v>16</v>
      </c>
      <c r="H603" s="524">
        <f t="shared" ref="H603:H615" si="45">SUM(I603:T603)</f>
        <v>0</v>
      </c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</row>
    <row r="604" spans="1:20">
      <c r="A604" s="18">
        <v>11401</v>
      </c>
      <c r="B604" s="19" t="s">
        <v>257</v>
      </c>
      <c r="C604" s="103" t="s">
        <v>1222</v>
      </c>
      <c r="D604" s="55" t="s">
        <v>258</v>
      </c>
      <c r="E604" s="47" t="s">
        <v>259</v>
      </c>
      <c r="F604" s="24">
        <v>1221</v>
      </c>
      <c r="G604" s="28" t="s">
        <v>260</v>
      </c>
      <c r="H604" s="524">
        <f t="shared" si="45"/>
        <v>108000</v>
      </c>
      <c r="I604" s="564">
        <v>9000</v>
      </c>
      <c r="J604" s="564">
        <v>9000</v>
      </c>
      <c r="K604" s="564">
        <v>9000</v>
      </c>
      <c r="L604" s="564">
        <v>9000</v>
      </c>
      <c r="M604" s="564">
        <v>9000</v>
      </c>
      <c r="N604" s="564">
        <v>9000</v>
      </c>
      <c r="O604" s="564">
        <v>9000</v>
      </c>
      <c r="P604" s="564">
        <v>9000</v>
      </c>
      <c r="Q604" s="564">
        <v>9000</v>
      </c>
      <c r="R604" s="564">
        <v>9000</v>
      </c>
      <c r="S604" s="564">
        <v>9000</v>
      </c>
      <c r="T604" s="564">
        <v>9000</v>
      </c>
    </row>
    <row r="605" spans="1:20">
      <c r="A605" s="18">
        <v>11401</v>
      </c>
      <c r="B605" s="19" t="s">
        <v>257</v>
      </c>
      <c r="C605" s="103" t="s">
        <v>1222</v>
      </c>
      <c r="D605" s="55" t="s">
        <v>258</v>
      </c>
      <c r="E605" s="47" t="s">
        <v>259</v>
      </c>
      <c r="F605" s="24">
        <v>2111</v>
      </c>
      <c r="G605" s="23" t="s">
        <v>17</v>
      </c>
      <c r="H605" s="524">
        <f t="shared" si="45"/>
        <v>15000</v>
      </c>
      <c r="I605" s="102">
        <v>2500</v>
      </c>
      <c r="J605" s="102">
        <v>2500</v>
      </c>
      <c r="K605" s="102">
        <v>2500</v>
      </c>
      <c r="L605" s="102"/>
      <c r="M605" s="102">
        <v>2500</v>
      </c>
      <c r="N605" s="102"/>
      <c r="O605" s="102">
        <v>2500</v>
      </c>
      <c r="P605" s="102"/>
      <c r="Q605" s="102"/>
      <c r="R605" s="102">
        <v>2500</v>
      </c>
      <c r="S605" s="102"/>
      <c r="T605" s="102"/>
    </row>
    <row r="606" spans="1:20">
      <c r="A606" s="18">
        <v>11401</v>
      </c>
      <c r="B606" s="19" t="s">
        <v>257</v>
      </c>
      <c r="C606" s="103" t="s">
        <v>1222</v>
      </c>
      <c r="D606" s="55" t="s">
        <v>258</v>
      </c>
      <c r="E606" s="47" t="s">
        <v>259</v>
      </c>
      <c r="F606" s="24">
        <v>2141</v>
      </c>
      <c r="G606" s="28" t="s">
        <v>36</v>
      </c>
      <c r="H606" s="524">
        <f t="shared" si="45"/>
        <v>24000</v>
      </c>
      <c r="I606" s="102">
        <v>2000</v>
      </c>
      <c r="J606" s="102">
        <v>2000</v>
      </c>
      <c r="K606" s="102">
        <v>2000</v>
      </c>
      <c r="L606" s="102">
        <v>2000</v>
      </c>
      <c r="M606" s="102">
        <v>2000</v>
      </c>
      <c r="N606" s="102">
        <v>2000</v>
      </c>
      <c r="O606" s="102">
        <v>2000</v>
      </c>
      <c r="P606" s="102">
        <v>2000</v>
      </c>
      <c r="Q606" s="102">
        <v>2000</v>
      </c>
      <c r="R606" s="102">
        <v>2000</v>
      </c>
      <c r="S606" s="102">
        <v>2000</v>
      </c>
      <c r="T606" s="102">
        <v>2000</v>
      </c>
    </row>
    <row r="607" spans="1:20">
      <c r="A607" s="18">
        <v>11401</v>
      </c>
      <c r="B607" s="19" t="s">
        <v>257</v>
      </c>
      <c r="C607" s="103" t="s">
        <v>1222</v>
      </c>
      <c r="D607" s="55" t="s">
        <v>258</v>
      </c>
      <c r="E607" s="47" t="s">
        <v>259</v>
      </c>
      <c r="F607" s="24">
        <v>2612</v>
      </c>
      <c r="G607" s="28" t="s">
        <v>261</v>
      </c>
      <c r="H607" s="524">
        <f t="shared" si="45"/>
        <v>72000</v>
      </c>
      <c r="I607" s="102">
        <v>6000</v>
      </c>
      <c r="J607" s="102">
        <v>6000</v>
      </c>
      <c r="K607" s="102">
        <v>6000</v>
      </c>
      <c r="L607" s="102">
        <v>6000</v>
      </c>
      <c r="M607" s="102">
        <v>6000</v>
      </c>
      <c r="N607" s="102">
        <v>6000</v>
      </c>
      <c r="O607" s="102">
        <v>6000</v>
      </c>
      <c r="P607" s="102">
        <v>6000</v>
      </c>
      <c r="Q607" s="102">
        <v>6000</v>
      </c>
      <c r="R607" s="102">
        <v>6000</v>
      </c>
      <c r="S607" s="102">
        <v>6000</v>
      </c>
      <c r="T607" s="102">
        <v>6000</v>
      </c>
    </row>
    <row r="608" spans="1:20">
      <c r="A608" s="18">
        <v>11401</v>
      </c>
      <c r="B608" s="19" t="s">
        <v>257</v>
      </c>
      <c r="C608" s="103" t="s">
        <v>1222</v>
      </c>
      <c r="D608" s="55" t="s">
        <v>258</v>
      </c>
      <c r="E608" s="47" t="s">
        <v>259</v>
      </c>
      <c r="F608" s="24">
        <v>3321</v>
      </c>
      <c r="G608" s="28" t="s">
        <v>252</v>
      </c>
      <c r="H608" s="524">
        <f t="shared" si="45"/>
        <v>176000</v>
      </c>
      <c r="I608" s="102"/>
      <c r="J608" s="102"/>
      <c r="K608" s="102">
        <v>88000</v>
      </c>
      <c r="L608" s="102"/>
      <c r="M608" s="102"/>
      <c r="N608" s="102">
        <v>88000</v>
      </c>
      <c r="O608" s="102"/>
      <c r="P608" s="102"/>
      <c r="Q608" s="102"/>
      <c r="R608" s="102"/>
      <c r="S608" s="102"/>
      <c r="T608" s="102"/>
    </row>
    <row r="609" spans="1:20">
      <c r="A609" s="18">
        <v>11401</v>
      </c>
      <c r="B609" s="19" t="s">
        <v>257</v>
      </c>
      <c r="C609" s="103" t="s">
        <v>1222</v>
      </c>
      <c r="D609" s="55" t="s">
        <v>258</v>
      </c>
      <c r="E609" s="47" t="s">
        <v>259</v>
      </c>
      <c r="F609" s="24">
        <v>3521</v>
      </c>
      <c r="G609" s="93" t="s">
        <v>87</v>
      </c>
      <c r="H609" s="524">
        <f t="shared" si="45"/>
        <v>2000</v>
      </c>
      <c r="I609" s="102"/>
      <c r="J609" s="102"/>
      <c r="K609" s="102"/>
      <c r="L609" s="102">
        <v>1000</v>
      </c>
      <c r="M609" s="102"/>
      <c r="N609" s="102"/>
      <c r="O609" s="102"/>
      <c r="P609" s="102">
        <v>1000</v>
      </c>
      <c r="Q609" s="102"/>
      <c r="R609" s="102"/>
      <c r="S609" s="102"/>
      <c r="T609" s="102"/>
    </row>
    <row r="610" spans="1:20">
      <c r="A610" s="18">
        <v>11401</v>
      </c>
      <c r="B610" s="19" t="s">
        <v>257</v>
      </c>
      <c r="C610" s="103" t="s">
        <v>1222</v>
      </c>
      <c r="D610" s="55" t="s">
        <v>258</v>
      </c>
      <c r="E610" s="47" t="s">
        <v>259</v>
      </c>
      <c r="F610" s="24">
        <v>3531</v>
      </c>
      <c r="G610" s="27" t="s">
        <v>130</v>
      </c>
      <c r="H610" s="524">
        <f t="shared" si="45"/>
        <v>34000</v>
      </c>
      <c r="I610" s="102"/>
      <c r="J610" s="102"/>
      <c r="K610" s="102">
        <v>12000</v>
      </c>
      <c r="L610" s="102"/>
      <c r="M610" s="102">
        <v>10000</v>
      </c>
      <c r="N610" s="102"/>
      <c r="O610" s="102">
        <v>12000</v>
      </c>
      <c r="P610" s="102"/>
      <c r="Q610" s="102"/>
      <c r="R610" s="102"/>
      <c r="S610" s="102"/>
      <c r="T610" s="102"/>
    </row>
    <row r="611" spans="1:20">
      <c r="A611" s="18">
        <v>11401</v>
      </c>
      <c r="B611" s="19" t="s">
        <v>257</v>
      </c>
      <c r="C611" s="103" t="s">
        <v>1222</v>
      </c>
      <c r="D611" s="55" t="s">
        <v>258</v>
      </c>
      <c r="E611" s="47" t="s">
        <v>259</v>
      </c>
      <c r="F611" s="24">
        <v>3551</v>
      </c>
      <c r="G611" s="28" t="s">
        <v>262</v>
      </c>
      <c r="H611" s="524">
        <f t="shared" si="45"/>
        <v>120000</v>
      </c>
      <c r="I611" s="102">
        <v>10000</v>
      </c>
      <c r="J611" s="102">
        <v>10000</v>
      </c>
      <c r="K611" s="102">
        <v>10000</v>
      </c>
      <c r="L611" s="102">
        <v>10000</v>
      </c>
      <c r="M611" s="102">
        <v>10000</v>
      </c>
      <c r="N611" s="102">
        <v>10000</v>
      </c>
      <c r="O611" s="102">
        <v>10000</v>
      </c>
      <c r="P611" s="102">
        <v>10000</v>
      </c>
      <c r="Q611" s="102">
        <v>10000</v>
      </c>
      <c r="R611" s="102">
        <v>10000</v>
      </c>
      <c r="S611" s="102">
        <v>10000</v>
      </c>
      <c r="T611" s="102">
        <v>10000</v>
      </c>
    </row>
    <row r="612" spans="1:20">
      <c r="A612" s="18">
        <v>11401</v>
      </c>
      <c r="B612" s="19" t="s">
        <v>257</v>
      </c>
      <c r="C612" s="103" t="s">
        <v>1222</v>
      </c>
      <c r="D612" s="55" t="s">
        <v>258</v>
      </c>
      <c r="E612" s="47" t="s">
        <v>259</v>
      </c>
      <c r="F612" s="24">
        <v>3612</v>
      </c>
      <c r="G612" s="23" t="s">
        <v>26</v>
      </c>
      <c r="H612" s="524">
        <f t="shared" si="45"/>
        <v>60000</v>
      </c>
      <c r="I612" s="102"/>
      <c r="J612" s="102"/>
      <c r="K612" s="102">
        <v>10000</v>
      </c>
      <c r="L612" s="102"/>
      <c r="M612" s="102">
        <v>10000</v>
      </c>
      <c r="N612" s="102">
        <v>10000</v>
      </c>
      <c r="O612" s="102">
        <v>10000</v>
      </c>
      <c r="P612" s="102">
        <v>10000</v>
      </c>
      <c r="Q612" s="102"/>
      <c r="R612" s="102"/>
      <c r="S612" s="102"/>
      <c r="T612" s="102">
        <v>10000</v>
      </c>
    </row>
    <row r="613" spans="1:20">
      <c r="A613" s="18">
        <v>11401</v>
      </c>
      <c r="B613" s="19" t="s">
        <v>257</v>
      </c>
      <c r="C613" s="103" t="s">
        <v>1222</v>
      </c>
      <c r="D613" s="55" t="s">
        <v>258</v>
      </c>
      <c r="E613" s="47" t="s">
        <v>259</v>
      </c>
      <c r="F613" s="24">
        <v>3751</v>
      </c>
      <c r="G613" s="107" t="s">
        <v>73</v>
      </c>
      <c r="H613" s="524">
        <f t="shared" si="45"/>
        <v>60000</v>
      </c>
      <c r="I613" s="102">
        <v>5000</v>
      </c>
      <c r="J613" s="102">
        <v>5000</v>
      </c>
      <c r="K613" s="102">
        <v>5000</v>
      </c>
      <c r="L613" s="102">
        <v>5000</v>
      </c>
      <c r="M613" s="102">
        <v>5000</v>
      </c>
      <c r="N613" s="102">
        <v>5000</v>
      </c>
      <c r="O613" s="102">
        <v>5000</v>
      </c>
      <c r="P613" s="102">
        <v>5000</v>
      </c>
      <c r="Q613" s="102">
        <v>5000</v>
      </c>
      <c r="R613" s="102">
        <v>5000</v>
      </c>
      <c r="S613" s="102">
        <v>5000</v>
      </c>
      <c r="T613" s="102">
        <v>5000</v>
      </c>
    </row>
    <row r="614" spans="1:20">
      <c r="A614" s="18">
        <v>11401</v>
      </c>
      <c r="B614" s="19" t="s">
        <v>257</v>
      </c>
      <c r="C614" s="103" t="s">
        <v>1222</v>
      </c>
      <c r="D614" s="55" t="s">
        <v>258</v>
      </c>
      <c r="E614" s="47" t="s">
        <v>259</v>
      </c>
      <c r="F614" s="47">
        <v>3981</v>
      </c>
      <c r="G614" s="23" t="s">
        <v>112</v>
      </c>
      <c r="H614" s="524">
        <f t="shared" si="45"/>
        <v>57500.399999999987</v>
      </c>
      <c r="I614" s="102">
        <v>4791.7</v>
      </c>
      <c r="J614" s="102">
        <v>4791.7</v>
      </c>
      <c r="K614" s="102">
        <v>4791.7</v>
      </c>
      <c r="L614" s="102">
        <v>4791.7</v>
      </c>
      <c r="M614" s="102">
        <v>4791.7</v>
      </c>
      <c r="N614" s="102">
        <v>4791.7</v>
      </c>
      <c r="O614" s="102">
        <v>4791.7</v>
      </c>
      <c r="P614" s="102">
        <v>4791.7</v>
      </c>
      <c r="Q614" s="102">
        <v>4791.7</v>
      </c>
      <c r="R614" s="102">
        <v>4791.7</v>
      </c>
      <c r="S614" s="102">
        <v>4791.7</v>
      </c>
      <c r="T614" s="102">
        <v>4791.7</v>
      </c>
    </row>
    <row r="615" spans="1:20">
      <c r="A615" s="18">
        <v>11401</v>
      </c>
      <c r="B615" s="19" t="s">
        <v>257</v>
      </c>
      <c r="C615" s="103" t="s">
        <v>1222</v>
      </c>
      <c r="D615" s="55" t="s">
        <v>258</v>
      </c>
      <c r="E615" s="47" t="s">
        <v>259</v>
      </c>
      <c r="F615" s="36">
        <v>5971</v>
      </c>
      <c r="G615" s="28" t="s">
        <v>263</v>
      </c>
      <c r="H615" s="524">
        <f t="shared" si="45"/>
        <v>30000</v>
      </c>
      <c r="I615" s="102">
        <v>30000</v>
      </c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</row>
    <row r="616" spans="1:20">
      <c r="A616" s="18" t="s">
        <v>264</v>
      </c>
      <c r="B616" s="35" t="s">
        <v>264</v>
      </c>
      <c r="C616" s="20"/>
      <c r="D616" s="21"/>
      <c r="E616" s="35"/>
      <c r="F616" s="24"/>
      <c r="G616" s="74" t="s">
        <v>23</v>
      </c>
      <c r="H616" s="618">
        <f>SUM(H599:H615)</f>
        <v>3905277.8688716358</v>
      </c>
      <c r="I616" s="565"/>
      <c r="J616" s="565"/>
      <c r="K616" s="565"/>
      <c r="L616" s="565"/>
      <c r="M616" s="565"/>
      <c r="N616" s="565"/>
      <c r="O616" s="565"/>
      <c r="P616" s="565"/>
      <c r="Q616" s="565"/>
      <c r="R616" s="565"/>
      <c r="S616" s="565"/>
      <c r="T616" s="565"/>
    </row>
    <row r="617" spans="1:20">
      <c r="A617" s="18"/>
      <c r="B617" s="19" t="s">
        <v>257</v>
      </c>
      <c r="C617" s="103" t="s">
        <v>1222</v>
      </c>
      <c r="D617" s="55" t="s">
        <v>258</v>
      </c>
      <c r="E617" s="47" t="s">
        <v>259</v>
      </c>
      <c r="F617" s="24">
        <v>2111</v>
      </c>
      <c r="G617" s="23" t="s">
        <v>17</v>
      </c>
      <c r="H617" s="524">
        <f t="shared" ref="H617:H621" si="46">SUM(I617:T617)</f>
        <v>3000</v>
      </c>
      <c r="I617" s="102"/>
      <c r="J617" s="102">
        <v>500</v>
      </c>
      <c r="K617" s="102"/>
      <c r="L617" s="102">
        <v>500</v>
      </c>
      <c r="M617" s="102"/>
      <c r="N617" s="102">
        <v>500</v>
      </c>
      <c r="O617" s="102"/>
      <c r="P617" s="102">
        <v>500</v>
      </c>
      <c r="Q617" s="102"/>
      <c r="R617" s="102">
        <v>500</v>
      </c>
      <c r="S617" s="102"/>
      <c r="T617" s="102">
        <v>500</v>
      </c>
    </row>
    <row r="618" spans="1:20">
      <c r="A618" s="18">
        <v>11401</v>
      </c>
      <c r="B618" s="19" t="s">
        <v>257</v>
      </c>
      <c r="C618" s="103" t="s">
        <v>1222</v>
      </c>
      <c r="D618" s="55" t="s">
        <v>258</v>
      </c>
      <c r="E618" s="47" t="s">
        <v>259</v>
      </c>
      <c r="F618" s="24">
        <v>2411</v>
      </c>
      <c r="G618" s="28" t="s">
        <v>265</v>
      </c>
      <c r="H618" s="524">
        <f t="shared" si="46"/>
        <v>800000</v>
      </c>
      <c r="I618" s="102">
        <v>70000</v>
      </c>
      <c r="J618" s="102">
        <v>70000</v>
      </c>
      <c r="K618" s="102">
        <v>66000</v>
      </c>
      <c r="L618" s="102">
        <v>66000</v>
      </c>
      <c r="M618" s="102">
        <v>66000</v>
      </c>
      <c r="N618" s="102">
        <v>66000</v>
      </c>
      <c r="O618" s="102">
        <v>66000</v>
      </c>
      <c r="P618" s="102">
        <v>66000</v>
      </c>
      <c r="Q618" s="102">
        <v>66000</v>
      </c>
      <c r="R618" s="102">
        <v>66000</v>
      </c>
      <c r="S618" s="102">
        <v>66000</v>
      </c>
      <c r="T618" s="102">
        <v>66000</v>
      </c>
    </row>
    <row r="619" spans="1:20">
      <c r="A619" s="18">
        <v>11401</v>
      </c>
      <c r="B619" s="19" t="s">
        <v>257</v>
      </c>
      <c r="C619" s="103" t="s">
        <v>1222</v>
      </c>
      <c r="D619" s="55" t="s">
        <v>258</v>
      </c>
      <c r="E619" s="47" t="s">
        <v>259</v>
      </c>
      <c r="F619" s="24">
        <v>2612</v>
      </c>
      <c r="G619" s="28" t="s">
        <v>261</v>
      </c>
      <c r="H619" s="524">
        <f t="shared" si="46"/>
        <v>96000</v>
      </c>
      <c r="I619" s="102">
        <v>8000</v>
      </c>
      <c r="J619" s="102">
        <v>8000</v>
      </c>
      <c r="K619" s="102">
        <v>8000</v>
      </c>
      <c r="L619" s="102">
        <v>8000</v>
      </c>
      <c r="M619" s="102">
        <v>8000</v>
      </c>
      <c r="N619" s="102">
        <v>8000</v>
      </c>
      <c r="O619" s="102">
        <v>8000</v>
      </c>
      <c r="P619" s="102">
        <v>8000</v>
      </c>
      <c r="Q619" s="102">
        <v>8000</v>
      </c>
      <c r="R619" s="102">
        <v>8000</v>
      </c>
      <c r="S619" s="102">
        <v>8000</v>
      </c>
      <c r="T619" s="102">
        <v>8000</v>
      </c>
    </row>
    <row r="620" spans="1:20">
      <c r="A620" s="18">
        <v>11401</v>
      </c>
      <c r="B620" s="19" t="s">
        <v>257</v>
      </c>
      <c r="C620" s="103" t="s">
        <v>1222</v>
      </c>
      <c r="D620" s="55" t="s">
        <v>258</v>
      </c>
      <c r="E620" s="47" t="s">
        <v>259</v>
      </c>
      <c r="F620" s="24">
        <v>2911</v>
      </c>
      <c r="G620" s="28" t="s">
        <v>118</v>
      </c>
      <c r="H620" s="524">
        <f t="shared" si="46"/>
        <v>7200</v>
      </c>
      <c r="I620" s="102">
        <v>600</v>
      </c>
      <c r="J620" s="102">
        <v>600</v>
      </c>
      <c r="K620" s="102">
        <v>600</v>
      </c>
      <c r="L620" s="102">
        <v>600</v>
      </c>
      <c r="M620" s="102">
        <v>600</v>
      </c>
      <c r="N620" s="102">
        <v>600</v>
      </c>
      <c r="O620" s="102">
        <v>600</v>
      </c>
      <c r="P620" s="102">
        <v>600</v>
      </c>
      <c r="Q620" s="102">
        <v>600</v>
      </c>
      <c r="R620" s="102">
        <v>600</v>
      </c>
      <c r="S620" s="102">
        <v>600</v>
      </c>
      <c r="T620" s="102">
        <v>600</v>
      </c>
    </row>
    <row r="621" spans="1:20">
      <c r="A621" s="18">
        <v>11401</v>
      </c>
      <c r="B621" s="19" t="s">
        <v>257</v>
      </c>
      <c r="C621" s="103" t="s">
        <v>1222</v>
      </c>
      <c r="D621" s="55" t="s">
        <v>258</v>
      </c>
      <c r="E621" s="47" t="s">
        <v>259</v>
      </c>
      <c r="F621" s="24">
        <v>3571</v>
      </c>
      <c r="G621" s="23" t="s">
        <v>110</v>
      </c>
      <c r="H621" s="524">
        <f t="shared" si="46"/>
        <v>60000</v>
      </c>
      <c r="I621" s="102">
        <v>15000</v>
      </c>
      <c r="J621" s="102"/>
      <c r="K621" s="102"/>
      <c r="L621" s="102">
        <v>15000</v>
      </c>
      <c r="M621" s="102"/>
      <c r="N621" s="102"/>
      <c r="O621" s="102">
        <v>15000</v>
      </c>
      <c r="P621" s="102"/>
      <c r="Q621" s="102"/>
      <c r="R621" s="102">
        <v>15000</v>
      </c>
      <c r="S621" s="102"/>
      <c r="T621" s="102"/>
    </row>
    <row r="622" spans="1:20">
      <c r="A622" s="18">
        <v>11401</v>
      </c>
      <c r="B622" s="19" t="s">
        <v>257</v>
      </c>
      <c r="C622" s="103" t="s">
        <v>1222</v>
      </c>
      <c r="D622" s="55" t="s">
        <v>258</v>
      </c>
      <c r="E622" s="47" t="s">
        <v>259</v>
      </c>
      <c r="F622" s="24">
        <v>6100</v>
      </c>
      <c r="G622" s="28" t="s">
        <v>266</v>
      </c>
      <c r="H622" s="524">
        <f>SUM(I622:S622)-2701621.13-458600</f>
        <v>788866.0700000003</v>
      </c>
      <c r="I622" s="102">
        <v>699087.2</v>
      </c>
      <c r="J622" s="102">
        <v>1000000</v>
      </c>
      <c r="K622" s="102">
        <v>500000</v>
      </c>
      <c r="L622" s="102">
        <v>500000</v>
      </c>
      <c r="M622" s="102">
        <v>500000</v>
      </c>
      <c r="N622" s="102">
        <v>225000</v>
      </c>
      <c r="O622" s="102">
        <v>75000</v>
      </c>
      <c r="P622" s="102">
        <v>225000</v>
      </c>
      <c r="Q622" s="102">
        <v>225000</v>
      </c>
      <c r="R622" s="113"/>
    </row>
    <row r="623" spans="1:20">
      <c r="A623" s="18"/>
      <c r="B623" s="19"/>
      <c r="C623" s="20"/>
      <c r="D623" s="21"/>
      <c r="E623" s="35"/>
      <c r="F623" s="24"/>
      <c r="G623" s="74" t="s">
        <v>23</v>
      </c>
      <c r="H623" s="539">
        <f>SUM(H617:H622)</f>
        <v>1755066.0700000003</v>
      </c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</row>
    <row r="624" spans="1:20">
      <c r="A624" s="18" t="s">
        <v>267</v>
      </c>
      <c r="B624" s="19"/>
      <c r="C624" s="20"/>
      <c r="D624" s="21"/>
      <c r="E624" s="35"/>
      <c r="F624" s="24"/>
      <c r="G624" s="23"/>
      <c r="H624" s="538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</row>
    <row r="625" spans="1:20">
      <c r="A625" s="18">
        <v>11401</v>
      </c>
      <c r="B625" s="19" t="s">
        <v>257</v>
      </c>
      <c r="C625" s="103" t="s">
        <v>1222</v>
      </c>
      <c r="D625" s="55" t="s">
        <v>258</v>
      </c>
      <c r="E625" s="47" t="s">
        <v>259</v>
      </c>
      <c r="F625" s="24">
        <v>2111</v>
      </c>
      <c r="G625" s="23" t="s">
        <v>17</v>
      </c>
      <c r="H625" s="524">
        <f>SUM(I625:T625)</f>
        <v>3000</v>
      </c>
      <c r="I625" s="102"/>
      <c r="J625" s="102">
        <v>500</v>
      </c>
      <c r="K625" s="102"/>
      <c r="L625" s="102">
        <v>500</v>
      </c>
      <c r="M625" s="102"/>
      <c r="N625" s="102">
        <v>500</v>
      </c>
      <c r="O625" s="102"/>
      <c r="P625" s="102">
        <v>500</v>
      </c>
      <c r="Q625" s="102"/>
      <c r="R625" s="102">
        <v>500</v>
      </c>
      <c r="S625" s="102"/>
      <c r="T625" s="102">
        <v>500</v>
      </c>
    </row>
    <row r="626" spans="1:20">
      <c r="A626" s="18">
        <v>11401</v>
      </c>
      <c r="B626" s="19" t="s">
        <v>257</v>
      </c>
      <c r="C626" s="103" t="s">
        <v>1222</v>
      </c>
      <c r="D626" s="55" t="s">
        <v>258</v>
      </c>
      <c r="E626" s="47" t="s">
        <v>259</v>
      </c>
      <c r="F626" s="24">
        <v>2141</v>
      </c>
      <c r="G626" s="28" t="s">
        <v>36</v>
      </c>
      <c r="H626" s="524">
        <f>SUM(I626:T626)</f>
        <v>2400</v>
      </c>
      <c r="I626" s="102"/>
      <c r="J626" s="102">
        <v>400</v>
      </c>
      <c r="K626" s="102"/>
      <c r="L626" s="102">
        <v>400</v>
      </c>
      <c r="M626" s="102"/>
      <c r="N626" s="102">
        <v>400</v>
      </c>
      <c r="O626" s="102"/>
      <c r="P626" s="102">
        <v>400</v>
      </c>
      <c r="Q626" s="102"/>
      <c r="R626" s="102">
        <v>400</v>
      </c>
      <c r="S626" s="102"/>
      <c r="T626" s="102">
        <v>400</v>
      </c>
    </row>
    <row r="627" spans="1:20">
      <c r="A627" s="18">
        <v>11401</v>
      </c>
      <c r="B627" s="19" t="s">
        <v>257</v>
      </c>
      <c r="C627" s="103" t="s">
        <v>1222</v>
      </c>
      <c r="D627" s="55" t="s">
        <v>258</v>
      </c>
      <c r="E627" s="47" t="s">
        <v>259</v>
      </c>
      <c r="F627" s="24">
        <v>2411</v>
      </c>
      <c r="G627" s="28" t="s">
        <v>265</v>
      </c>
      <c r="H627" s="524">
        <f>SUM(I627:T627)</f>
        <v>180000</v>
      </c>
      <c r="I627" s="102">
        <v>15000</v>
      </c>
      <c r="J627" s="102">
        <v>15000</v>
      </c>
      <c r="K627" s="102">
        <v>15000</v>
      </c>
      <c r="L627" s="102">
        <v>15000</v>
      </c>
      <c r="M627" s="102">
        <v>15000</v>
      </c>
      <c r="N627" s="102">
        <v>15000</v>
      </c>
      <c r="O627" s="102">
        <v>15000</v>
      </c>
      <c r="P627" s="102">
        <v>15000</v>
      </c>
      <c r="Q627" s="102">
        <v>15000</v>
      </c>
      <c r="R627" s="102">
        <v>15000</v>
      </c>
      <c r="S627" s="102">
        <v>15000</v>
      </c>
      <c r="T627" s="102">
        <v>15000</v>
      </c>
    </row>
    <row r="628" spans="1:20">
      <c r="A628" s="18">
        <v>11401</v>
      </c>
      <c r="B628" s="19" t="s">
        <v>257</v>
      </c>
      <c r="C628" s="103" t="s">
        <v>1222</v>
      </c>
      <c r="D628" s="55" t="s">
        <v>258</v>
      </c>
      <c r="E628" s="47" t="s">
        <v>259</v>
      </c>
      <c r="F628" s="24">
        <v>2613</v>
      </c>
      <c r="G628" s="28" t="s">
        <v>268</v>
      </c>
      <c r="H628" s="524">
        <f>SUM(I628:T628)</f>
        <v>360000</v>
      </c>
      <c r="I628" s="102">
        <v>30000</v>
      </c>
      <c r="J628" s="102">
        <v>30000</v>
      </c>
      <c r="K628" s="102">
        <v>30000</v>
      </c>
      <c r="L628" s="102">
        <v>30000</v>
      </c>
      <c r="M628" s="102">
        <v>30000</v>
      </c>
      <c r="N628" s="102">
        <v>30000</v>
      </c>
      <c r="O628" s="102">
        <v>30000</v>
      </c>
      <c r="P628" s="102">
        <v>30000</v>
      </c>
      <c r="Q628" s="102">
        <v>30000</v>
      </c>
      <c r="R628" s="102">
        <v>30000</v>
      </c>
      <c r="S628" s="102">
        <v>30000</v>
      </c>
      <c r="T628" s="102">
        <v>30000</v>
      </c>
    </row>
    <row r="629" spans="1:20">
      <c r="A629" s="18">
        <v>11401</v>
      </c>
      <c r="B629" s="19" t="s">
        <v>257</v>
      </c>
      <c r="C629" s="103" t="s">
        <v>1222</v>
      </c>
      <c r="D629" s="55" t="s">
        <v>258</v>
      </c>
      <c r="E629" s="47" t="s">
        <v>259</v>
      </c>
      <c r="F629" s="24">
        <v>3571</v>
      </c>
      <c r="G629" s="23" t="s">
        <v>110</v>
      </c>
      <c r="H629" s="524">
        <f>SUM(I629:T629)</f>
        <v>150000</v>
      </c>
      <c r="I629" s="102">
        <v>50000</v>
      </c>
      <c r="J629" s="102">
        <v>15000</v>
      </c>
      <c r="K629" s="102"/>
      <c r="L629" s="102">
        <v>20000</v>
      </c>
      <c r="M629" s="102"/>
      <c r="N629" s="102">
        <v>20000</v>
      </c>
      <c r="O629" s="102"/>
      <c r="P629" s="102"/>
      <c r="Q629" s="102"/>
      <c r="R629" s="102">
        <v>20000</v>
      </c>
      <c r="S629" s="102"/>
      <c r="T629" s="102">
        <v>25000</v>
      </c>
    </row>
    <row r="630" spans="1:20">
      <c r="A630" s="18" t="s">
        <v>269</v>
      </c>
      <c r="B630" s="19"/>
      <c r="C630" s="20"/>
      <c r="D630" s="21"/>
      <c r="E630" s="74"/>
      <c r="F630" s="24"/>
      <c r="G630" s="74" t="s">
        <v>23</v>
      </c>
      <c r="H630" s="539">
        <f>SUM(H625:H629)</f>
        <v>695400</v>
      </c>
      <c r="I630" s="565"/>
      <c r="J630" s="565"/>
      <c r="K630" s="565"/>
      <c r="L630" s="565"/>
      <c r="M630" s="565"/>
      <c r="N630" s="565"/>
      <c r="O630" s="565"/>
      <c r="P630" s="565"/>
      <c r="Q630" s="565"/>
      <c r="R630" s="565"/>
      <c r="S630" s="565"/>
      <c r="T630" s="565"/>
    </row>
    <row r="631" spans="1:20">
      <c r="A631" s="18">
        <v>11401</v>
      </c>
      <c r="B631" s="19" t="s">
        <v>257</v>
      </c>
      <c r="C631" s="103" t="s">
        <v>1222</v>
      </c>
      <c r="D631" s="55" t="s">
        <v>258</v>
      </c>
      <c r="E631" s="47" t="s">
        <v>259</v>
      </c>
      <c r="F631" s="24">
        <v>2111</v>
      </c>
      <c r="G631" s="23" t="s">
        <v>17</v>
      </c>
      <c r="H631" s="524">
        <f t="shared" ref="H631:H639" si="47">SUM(I631:T631)</f>
        <v>600</v>
      </c>
      <c r="I631" s="102"/>
      <c r="J631" s="102">
        <v>100</v>
      </c>
      <c r="K631" s="102"/>
      <c r="L631" s="102">
        <v>100</v>
      </c>
      <c r="M631" s="102"/>
      <c r="N631" s="102">
        <v>100</v>
      </c>
      <c r="O631" s="102"/>
      <c r="P631" s="102">
        <v>100</v>
      </c>
      <c r="Q631" s="102"/>
      <c r="R631" s="102">
        <v>100</v>
      </c>
      <c r="S631" s="102"/>
      <c r="T631" s="102">
        <v>100</v>
      </c>
    </row>
    <row r="632" spans="1:20">
      <c r="A632" s="18">
        <v>11401</v>
      </c>
      <c r="B632" s="19" t="s">
        <v>257</v>
      </c>
      <c r="C632" s="103" t="s">
        <v>1222</v>
      </c>
      <c r="D632" s="55" t="s">
        <v>258</v>
      </c>
      <c r="E632" s="47" t="s">
        <v>259</v>
      </c>
      <c r="F632" s="24">
        <v>2411</v>
      </c>
      <c r="G632" s="28" t="s">
        <v>265</v>
      </c>
      <c r="H632" s="524">
        <f t="shared" si="47"/>
        <v>96000</v>
      </c>
      <c r="I632" s="102">
        <v>8000</v>
      </c>
      <c r="J632" s="102">
        <v>8000</v>
      </c>
      <c r="K632" s="102">
        <v>8000</v>
      </c>
      <c r="L632" s="102">
        <v>8000</v>
      </c>
      <c r="M632" s="102">
        <v>8000</v>
      </c>
      <c r="N632" s="102">
        <v>8000</v>
      </c>
      <c r="O632" s="102">
        <v>8000</v>
      </c>
      <c r="P632" s="102">
        <v>8000</v>
      </c>
      <c r="Q632" s="102">
        <v>8000</v>
      </c>
      <c r="R632" s="102">
        <v>8000</v>
      </c>
      <c r="S632" s="102">
        <v>8000</v>
      </c>
      <c r="T632" s="102">
        <v>8000</v>
      </c>
    </row>
    <row r="633" spans="1:20">
      <c r="A633" s="18">
        <v>11401</v>
      </c>
      <c r="B633" s="19" t="s">
        <v>257</v>
      </c>
      <c r="C633" s="103" t="s">
        <v>1222</v>
      </c>
      <c r="D633" s="55" t="s">
        <v>258</v>
      </c>
      <c r="E633" s="47" t="s">
        <v>259</v>
      </c>
      <c r="F633" s="24">
        <v>2421</v>
      </c>
      <c r="G633" s="28" t="s">
        <v>265</v>
      </c>
      <c r="H633" s="524">
        <f t="shared" si="47"/>
        <v>72000</v>
      </c>
      <c r="I633" s="102">
        <v>6000</v>
      </c>
      <c r="J633" s="102">
        <v>6000</v>
      </c>
      <c r="K633" s="102">
        <v>6000</v>
      </c>
      <c r="L633" s="102">
        <v>6000</v>
      </c>
      <c r="M633" s="102">
        <v>6000</v>
      </c>
      <c r="N633" s="102">
        <v>6000</v>
      </c>
      <c r="O633" s="102">
        <v>6000</v>
      </c>
      <c r="P633" s="102">
        <v>6000</v>
      </c>
      <c r="Q633" s="102">
        <v>6000</v>
      </c>
      <c r="R633" s="102">
        <v>6000</v>
      </c>
      <c r="S633" s="102">
        <v>6000</v>
      </c>
      <c r="T633" s="102">
        <v>6000</v>
      </c>
    </row>
    <row r="634" spans="1:20">
      <c r="A634" s="18">
        <v>11401</v>
      </c>
      <c r="B634" s="19" t="s">
        <v>257</v>
      </c>
      <c r="C634" s="103" t="s">
        <v>1222</v>
      </c>
      <c r="D634" s="55" t="s">
        <v>258</v>
      </c>
      <c r="E634" s="47" t="s">
        <v>259</v>
      </c>
      <c r="F634" s="24">
        <v>2441</v>
      </c>
      <c r="G634" s="28" t="s">
        <v>270</v>
      </c>
      <c r="H634" s="524">
        <f t="shared" si="47"/>
        <v>1800</v>
      </c>
      <c r="I634" s="102">
        <v>600</v>
      </c>
      <c r="J634" s="102"/>
      <c r="K634" s="102"/>
      <c r="L634" s="102"/>
      <c r="M634" s="102">
        <v>600</v>
      </c>
      <c r="N634" s="102"/>
      <c r="O634" s="102"/>
      <c r="P634" s="102"/>
      <c r="Q634" s="102">
        <v>600</v>
      </c>
      <c r="R634" s="102"/>
      <c r="S634" s="102"/>
      <c r="T634" s="102"/>
    </row>
    <row r="635" spans="1:20">
      <c r="A635" s="18">
        <v>11401</v>
      </c>
      <c r="B635" s="19" t="s">
        <v>257</v>
      </c>
      <c r="C635" s="103" t="s">
        <v>1222</v>
      </c>
      <c r="D635" s="55" t="s">
        <v>258</v>
      </c>
      <c r="E635" s="47" t="s">
        <v>259</v>
      </c>
      <c r="F635" s="24">
        <v>2471</v>
      </c>
      <c r="G635" s="28" t="s">
        <v>154</v>
      </c>
      <c r="H635" s="524">
        <f t="shared" si="47"/>
        <v>3600</v>
      </c>
      <c r="I635" s="102">
        <v>600</v>
      </c>
      <c r="J635" s="102"/>
      <c r="K635" s="102">
        <v>600</v>
      </c>
      <c r="L635" s="102"/>
      <c r="M635" s="102">
        <v>600</v>
      </c>
      <c r="N635" s="102"/>
      <c r="O635" s="102">
        <v>600</v>
      </c>
      <c r="P635" s="102"/>
      <c r="Q635" s="102">
        <v>600</v>
      </c>
      <c r="R635" s="102"/>
      <c r="S635" s="102">
        <v>600</v>
      </c>
      <c r="T635" s="102"/>
    </row>
    <row r="636" spans="1:20">
      <c r="A636" s="18">
        <v>11401</v>
      </c>
      <c r="B636" s="19" t="s">
        <v>257</v>
      </c>
      <c r="C636" s="103" t="s">
        <v>1222</v>
      </c>
      <c r="D636" s="55" t="s">
        <v>258</v>
      </c>
      <c r="E636" s="47" t="s">
        <v>259</v>
      </c>
      <c r="F636" s="24">
        <v>2612</v>
      </c>
      <c r="G636" s="28" t="s">
        <v>261</v>
      </c>
      <c r="H636" s="524">
        <f t="shared" si="47"/>
        <v>24000</v>
      </c>
      <c r="I636" s="102">
        <v>2000</v>
      </c>
      <c r="J636" s="102">
        <v>2000</v>
      </c>
      <c r="K636" s="102">
        <v>2000</v>
      </c>
      <c r="L636" s="102">
        <v>2000</v>
      </c>
      <c r="M636" s="102">
        <v>2000</v>
      </c>
      <c r="N636" s="102">
        <v>2000</v>
      </c>
      <c r="O636" s="102">
        <v>2000</v>
      </c>
      <c r="P636" s="102">
        <v>2000</v>
      </c>
      <c r="Q636" s="102">
        <v>2000</v>
      </c>
      <c r="R636" s="102">
        <v>2000</v>
      </c>
      <c r="S636" s="102">
        <v>2000</v>
      </c>
      <c r="T636" s="102">
        <v>2000</v>
      </c>
    </row>
    <row r="637" spans="1:20">
      <c r="A637" s="18">
        <v>11401</v>
      </c>
      <c r="B637" s="19" t="s">
        <v>257</v>
      </c>
      <c r="C637" s="103" t="s">
        <v>1222</v>
      </c>
      <c r="D637" s="55" t="s">
        <v>258</v>
      </c>
      <c r="E637" s="47" t="s">
        <v>259</v>
      </c>
      <c r="F637" s="24">
        <v>2911</v>
      </c>
      <c r="G637" s="28" t="s">
        <v>118</v>
      </c>
      <c r="H637" s="524">
        <f t="shared" si="47"/>
        <v>8400</v>
      </c>
      <c r="I637" s="102">
        <v>1200</v>
      </c>
      <c r="J637" s="102">
        <v>600</v>
      </c>
      <c r="K637" s="102">
        <v>600</v>
      </c>
      <c r="L637" s="102">
        <v>600</v>
      </c>
      <c r="M637" s="102">
        <v>600</v>
      </c>
      <c r="N637" s="102">
        <v>600</v>
      </c>
      <c r="O637" s="102">
        <v>1200</v>
      </c>
      <c r="P637" s="102">
        <v>600</v>
      </c>
      <c r="Q637" s="102">
        <v>600</v>
      </c>
      <c r="R637" s="102">
        <v>600</v>
      </c>
      <c r="S637" s="102">
        <v>600</v>
      </c>
      <c r="T637" s="102">
        <v>600</v>
      </c>
    </row>
    <row r="638" spans="1:20">
      <c r="A638" s="18">
        <v>11401</v>
      </c>
      <c r="B638" s="19" t="s">
        <v>257</v>
      </c>
      <c r="C638" s="103" t="s">
        <v>1222</v>
      </c>
      <c r="D638" s="55" t="s">
        <v>258</v>
      </c>
      <c r="E638" s="47" t="s">
        <v>259</v>
      </c>
      <c r="F638" s="69">
        <v>3261</v>
      </c>
      <c r="G638" s="28" t="s">
        <v>271</v>
      </c>
      <c r="H638" s="524">
        <f t="shared" si="47"/>
        <v>4800</v>
      </c>
      <c r="I638" s="566">
        <v>800</v>
      </c>
      <c r="J638" s="566"/>
      <c r="K638" s="566">
        <v>800</v>
      </c>
      <c r="L638" s="566"/>
      <c r="M638" s="566">
        <v>800</v>
      </c>
      <c r="N638" s="566"/>
      <c r="O638" s="566">
        <v>800</v>
      </c>
      <c r="P638" s="566"/>
      <c r="Q638" s="566">
        <v>800</v>
      </c>
      <c r="R638" s="566"/>
      <c r="S638" s="566">
        <v>800</v>
      </c>
      <c r="T638" s="566"/>
    </row>
    <row r="639" spans="1:20">
      <c r="A639" s="18">
        <v>11401</v>
      </c>
      <c r="B639" s="19" t="s">
        <v>257</v>
      </c>
      <c r="C639" s="103" t="s">
        <v>1222</v>
      </c>
      <c r="D639" s="55" t="s">
        <v>258</v>
      </c>
      <c r="E639" s="47" t="s">
        <v>259</v>
      </c>
      <c r="F639" s="69">
        <v>3571</v>
      </c>
      <c r="G639" s="23" t="s">
        <v>110</v>
      </c>
      <c r="H639" s="524">
        <f t="shared" si="47"/>
        <v>8000</v>
      </c>
      <c r="I639" s="102">
        <v>4000</v>
      </c>
      <c r="J639" s="102"/>
      <c r="K639" s="102"/>
      <c r="L639" s="102"/>
      <c r="M639" s="102"/>
      <c r="N639" s="102">
        <v>4000</v>
      </c>
      <c r="O639" s="102"/>
      <c r="P639" s="102"/>
      <c r="Q639" s="102"/>
      <c r="R639" s="102"/>
      <c r="S639" s="102"/>
      <c r="T639" s="102"/>
    </row>
    <row r="640" spans="1:20">
      <c r="A640" s="18"/>
      <c r="B640" s="19"/>
      <c r="C640" s="20"/>
      <c r="D640" s="21"/>
      <c r="E640" s="74"/>
      <c r="F640" s="24"/>
      <c r="G640" s="74" t="s">
        <v>23</v>
      </c>
      <c r="H640" s="523">
        <f>SUM(H631:H639)</f>
        <v>219200</v>
      </c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</row>
    <row r="641" spans="1:20" s="589" customFormat="1">
      <c r="A641" s="610" t="s">
        <v>1631</v>
      </c>
      <c r="B641" s="19"/>
      <c r="C641" s="20"/>
      <c r="D641" s="21"/>
      <c r="E641" s="74"/>
      <c r="F641" s="24"/>
      <c r="G641" s="74"/>
      <c r="H641" s="52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</row>
    <row r="642" spans="1:20" s="589" customFormat="1">
      <c r="A642" s="610" t="s">
        <v>1633</v>
      </c>
      <c r="B642" s="19" t="s">
        <v>1634</v>
      </c>
      <c r="C642" s="103" t="s">
        <v>1222</v>
      </c>
      <c r="D642" s="55" t="s">
        <v>258</v>
      </c>
      <c r="E642" s="47" t="s">
        <v>259</v>
      </c>
      <c r="F642" s="24">
        <v>6141</v>
      </c>
      <c r="G642" s="71" t="s">
        <v>1632</v>
      </c>
      <c r="H642" s="524">
        <f t="shared" ref="H642:H645" si="48">SUM(I642:T642)</f>
        <v>3900000</v>
      </c>
      <c r="I642" s="113">
        <v>3900000</v>
      </c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</row>
    <row r="643" spans="1:20" s="589" customFormat="1">
      <c r="A643" s="610" t="s">
        <v>1637</v>
      </c>
      <c r="B643" s="19" t="s">
        <v>1634</v>
      </c>
      <c r="C643" s="103" t="s">
        <v>1222</v>
      </c>
      <c r="D643" s="55" t="s">
        <v>258</v>
      </c>
      <c r="E643" s="47" t="s">
        <v>259</v>
      </c>
      <c r="F643" s="24">
        <v>6161</v>
      </c>
      <c r="G643" s="71" t="s">
        <v>1635</v>
      </c>
      <c r="H643" s="524">
        <f t="shared" si="48"/>
        <v>1225000</v>
      </c>
      <c r="I643" s="113">
        <v>1225000</v>
      </c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</row>
    <row r="644" spans="1:20" s="589" customFormat="1">
      <c r="A644" s="610" t="s">
        <v>1637</v>
      </c>
      <c r="B644" s="19" t="s">
        <v>1634</v>
      </c>
      <c r="C644" s="103" t="s">
        <v>1222</v>
      </c>
      <c r="D644" s="55" t="s">
        <v>258</v>
      </c>
      <c r="E644" s="47" t="s">
        <v>259</v>
      </c>
      <c r="F644" s="24">
        <v>6161</v>
      </c>
      <c r="G644" s="71" t="s">
        <v>1636</v>
      </c>
      <c r="H644" s="524">
        <f t="shared" si="48"/>
        <v>1466688.58</v>
      </c>
      <c r="I644" s="113">
        <v>1466688.58</v>
      </c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</row>
    <row r="645" spans="1:20" s="589" customFormat="1">
      <c r="A645" s="610" t="s">
        <v>335</v>
      </c>
      <c r="B645" s="19" t="s">
        <v>1634</v>
      </c>
      <c r="C645" s="103" t="s">
        <v>1222</v>
      </c>
      <c r="D645" s="55" t="s">
        <v>258</v>
      </c>
      <c r="E645" s="47" t="s">
        <v>259</v>
      </c>
      <c r="F645" s="24">
        <v>6161</v>
      </c>
      <c r="G645" s="71" t="s">
        <v>1672</v>
      </c>
      <c r="H645" s="524">
        <f t="shared" si="48"/>
        <v>587474.73</v>
      </c>
      <c r="I645" s="113">
        <v>587474.73</v>
      </c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</row>
    <row r="646" spans="1:20" s="589" customFormat="1">
      <c r="A646" s="610"/>
      <c r="B646" s="19"/>
      <c r="C646" s="20"/>
      <c r="D646" s="21"/>
      <c r="E646" s="74"/>
      <c r="F646" s="24"/>
      <c r="G646" s="74" t="s">
        <v>1638</v>
      </c>
      <c r="H646" s="523">
        <f>SUM(H642:H645)</f>
        <v>7179163.3100000005</v>
      </c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</row>
    <row r="647" spans="1:20">
      <c r="A647" s="18"/>
      <c r="B647" s="19"/>
      <c r="C647" s="20"/>
      <c r="D647" s="21"/>
      <c r="E647" s="74"/>
      <c r="F647" s="24"/>
      <c r="G647" s="74" t="s">
        <v>29</v>
      </c>
      <c r="H647" s="539">
        <f>+H616+H623+H630+H640+H646</f>
        <v>13754107.248871636</v>
      </c>
      <c r="I647" s="111">
        <f>SUM(I598:I639)</f>
        <v>980178.89999999991</v>
      </c>
      <c r="J647" s="111">
        <f t="shared" ref="J647:T647" si="49">SUM(J598:J639)</f>
        <v>1195991.7</v>
      </c>
      <c r="K647" s="111">
        <f t="shared" si="49"/>
        <v>786891.7</v>
      </c>
      <c r="L647" s="111">
        <f t="shared" si="49"/>
        <v>710491.7</v>
      </c>
      <c r="M647" s="111">
        <f t="shared" si="49"/>
        <v>697491.7</v>
      </c>
      <c r="N647" s="111">
        <f t="shared" si="49"/>
        <v>521491.7</v>
      </c>
      <c r="O647" s="111">
        <f t="shared" si="49"/>
        <v>289491.7</v>
      </c>
      <c r="P647" s="111">
        <f t="shared" si="49"/>
        <v>410491.7</v>
      </c>
      <c r="Q647" s="111">
        <f t="shared" si="49"/>
        <v>399991.7</v>
      </c>
      <c r="R647" s="111">
        <f t="shared" si="49"/>
        <v>211991.7</v>
      </c>
      <c r="S647" s="111">
        <f t="shared" si="49"/>
        <v>174391.7</v>
      </c>
      <c r="T647" s="111">
        <f t="shared" si="49"/>
        <v>209491.7</v>
      </c>
    </row>
    <row r="648" spans="1:20">
      <c r="F648" s="64"/>
    </row>
    <row r="649" spans="1:20">
      <c r="F649" s="64"/>
    </row>
    <row r="650" spans="1:20">
      <c r="F650" s="64"/>
    </row>
    <row r="651" spans="1:20" ht="18.75">
      <c r="A651" s="49"/>
      <c r="B651" s="50"/>
      <c r="C651" s="51"/>
      <c r="D651" s="51"/>
      <c r="E651" s="52"/>
      <c r="F651" s="53"/>
      <c r="G651" s="1001" t="s">
        <v>272</v>
      </c>
      <c r="H651" s="531"/>
      <c r="I651" s="16"/>
      <c r="J651" s="17"/>
      <c r="K651" s="16"/>
      <c r="L651" s="17"/>
      <c r="M651" s="16"/>
      <c r="N651" s="16"/>
      <c r="O651" s="17"/>
      <c r="P651" s="15"/>
      <c r="Q651" s="15"/>
      <c r="R651" s="15"/>
      <c r="S651" s="15"/>
      <c r="T651" s="15"/>
    </row>
    <row r="652" spans="1:20">
      <c r="A652" s="18">
        <v>11401</v>
      </c>
      <c r="B652" s="19" t="s">
        <v>273</v>
      </c>
      <c r="C652" s="103" t="s">
        <v>274</v>
      </c>
      <c r="D652" s="55" t="s">
        <v>275</v>
      </c>
      <c r="E652" s="47" t="s">
        <v>276</v>
      </c>
      <c r="F652" s="69">
        <v>1131</v>
      </c>
      <c r="G652" s="23" t="s">
        <v>12</v>
      </c>
      <c r="H652" s="522">
        <f>'Plantilla 2015 '!L384</f>
        <v>412270.39781464764</v>
      </c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</row>
    <row r="653" spans="1:20">
      <c r="A653" s="18">
        <v>11401</v>
      </c>
      <c r="B653" s="19" t="s">
        <v>273</v>
      </c>
      <c r="C653" s="103" t="s">
        <v>274</v>
      </c>
      <c r="D653" s="55" t="s">
        <v>275</v>
      </c>
      <c r="E653" s="47" t="s">
        <v>276</v>
      </c>
      <c r="F653" s="22">
        <v>1321</v>
      </c>
      <c r="G653" s="23" t="s">
        <v>56</v>
      </c>
      <c r="H653" s="522">
        <f>'Plantilla 2015 '!K384</f>
        <v>6777.0476353092763</v>
      </c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</row>
    <row r="654" spans="1:20">
      <c r="A654" s="18">
        <v>11401</v>
      </c>
      <c r="B654" s="19" t="s">
        <v>273</v>
      </c>
      <c r="C654" s="103" t="s">
        <v>274</v>
      </c>
      <c r="D654" s="55" t="s">
        <v>275</v>
      </c>
      <c r="E654" s="47" t="s">
        <v>276</v>
      </c>
      <c r="F654" s="22">
        <v>1323</v>
      </c>
      <c r="G654" s="23" t="s">
        <v>13</v>
      </c>
      <c r="H654" s="522">
        <f>'Plantilla 2015 '!I384</f>
        <v>50827.85726481957</v>
      </c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</row>
    <row r="655" spans="1:20">
      <c r="A655" s="18">
        <v>11401</v>
      </c>
      <c r="B655" s="19" t="s">
        <v>273</v>
      </c>
      <c r="C655" s="103" t="s">
        <v>274</v>
      </c>
      <c r="D655" s="55" t="s">
        <v>275</v>
      </c>
      <c r="E655" s="47" t="s">
        <v>276</v>
      </c>
      <c r="F655" s="24">
        <v>1541</v>
      </c>
      <c r="G655" s="28" t="s">
        <v>15</v>
      </c>
      <c r="H655" s="522">
        <f>'Plantilla 2015 '!J384</f>
        <v>32981.631825171811</v>
      </c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</row>
    <row r="656" spans="1:20">
      <c r="A656" s="18">
        <v>11401</v>
      </c>
      <c r="B656" s="19" t="s">
        <v>273</v>
      </c>
      <c r="C656" s="103" t="s">
        <v>274</v>
      </c>
      <c r="D656" s="55" t="s">
        <v>275</v>
      </c>
      <c r="E656" s="47" t="s">
        <v>276</v>
      </c>
      <c r="F656" s="24">
        <v>1551</v>
      </c>
      <c r="G656" s="23" t="s">
        <v>277</v>
      </c>
      <c r="H656" s="522">
        <f t="shared" ref="H656:H666" si="50">SUM(I656:T656)</f>
        <v>7000</v>
      </c>
      <c r="I656" s="102"/>
      <c r="J656" s="102"/>
      <c r="K656" s="102">
        <v>7000</v>
      </c>
      <c r="L656" s="102"/>
      <c r="M656" s="102"/>
      <c r="N656" s="102"/>
      <c r="O656" s="102"/>
      <c r="P656" s="102"/>
      <c r="Q656" s="102"/>
      <c r="R656" s="102"/>
      <c r="S656" s="102"/>
      <c r="T656" s="102"/>
    </row>
    <row r="657" spans="1:20">
      <c r="A657" s="18">
        <v>11401</v>
      </c>
      <c r="B657" s="19" t="s">
        <v>273</v>
      </c>
      <c r="C657" s="103" t="s">
        <v>274</v>
      </c>
      <c r="D657" s="55" t="s">
        <v>275</v>
      </c>
      <c r="E657" s="47" t="s">
        <v>276</v>
      </c>
      <c r="F657" s="24">
        <v>2111</v>
      </c>
      <c r="G657" s="23" t="s">
        <v>17</v>
      </c>
      <c r="H657" s="522">
        <f t="shared" si="50"/>
        <v>6000</v>
      </c>
      <c r="I657" s="102">
        <v>500</v>
      </c>
      <c r="J657" s="102">
        <v>500</v>
      </c>
      <c r="K657" s="102">
        <v>500</v>
      </c>
      <c r="L657" s="102">
        <v>500</v>
      </c>
      <c r="M657" s="102">
        <v>500</v>
      </c>
      <c r="N657" s="102">
        <v>500</v>
      </c>
      <c r="O657" s="102">
        <v>500</v>
      </c>
      <c r="P657" s="102">
        <v>500</v>
      </c>
      <c r="Q657" s="102">
        <v>500</v>
      </c>
      <c r="R657" s="102">
        <v>500</v>
      </c>
      <c r="S657" s="102">
        <v>500</v>
      </c>
      <c r="T657" s="102">
        <v>500</v>
      </c>
    </row>
    <row r="658" spans="1:20">
      <c r="A658" s="18">
        <v>11401</v>
      </c>
      <c r="B658" s="19" t="s">
        <v>273</v>
      </c>
      <c r="C658" s="103" t="s">
        <v>274</v>
      </c>
      <c r="D658" s="55" t="s">
        <v>275</v>
      </c>
      <c r="E658" s="47" t="s">
        <v>276</v>
      </c>
      <c r="F658" s="24">
        <v>2141</v>
      </c>
      <c r="G658" s="107" t="s">
        <v>278</v>
      </c>
      <c r="H658" s="522">
        <f t="shared" si="50"/>
        <v>5000</v>
      </c>
      <c r="I658" s="102"/>
      <c r="J658" s="102">
        <v>2000</v>
      </c>
      <c r="K658" s="102"/>
      <c r="L658" s="102"/>
      <c r="M658" s="102">
        <v>1000</v>
      </c>
      <c r="N658" s="102"/>
      <c r="O658" s="102"/>
      <c r="P658" s="102">
        <v>1000</v>
      </c>
      <c r="Q658" s="102"/>
      <c r="R658" s="102"/>
      <c r="S658" s="102">
        <v>1000</v>
      </c>
      <c r="T658" s="102"/>
    </row>
    <row r="659" spans="1:20">
      <c r="A659" s="18">
        <v>11401</v>
      </c>
      <c r="B659" s="19" t="s">
        <v>273</v>
      </c>
      <c r="C659" s="103" t="s">
        <v>274</v>
      </c>
      <c r="D659" s="55" t="s">
        <v>275</v>
      </c>
      <c r="E659" s="47" t="s">
        <v>276</v>
      </c>
      <c r="F659" s="24">
        <v>2941</v>
      </c>
      <c r="G659" s="23" t="s">
        <v>187</v>
      </c>
      <c r="H659" s="522">
        <f t="shared" si="50"/>
        <v>12000</v>
      </c>
      <c r="I659" s="102">
        <v>1000</v>
      </c>
      <c r="J659" s="102">
        <v>1000</v>
      </c>
      <c r="K659" s="102">
        <v>1000</v>
      </c>
      <c r="L659" s="102">
        <v>1000</v>
      </c>
      <c r="M659" s="102">
        <v>1000</v>
      </c>
      <c r="N659" s="102">
        <v>1000</v>
      </c>
      <c r="O659" s="102">
        <v>1000</v>
      </c>
      <c r="P659" s="102">
        <v>1000</v>
      </c>
      <c r="Q659" s="102">
        <v>1000</v>
      </c>
      <c r="R659" s="102">
        <v>1000</v>
      </c>
      <c r="S659" s="102">
        <v>1000</v>
      </c>
      <c r="T659" s="102">
        <v>1000</v>
      </c>
    </row>
    <row r="660" spans="1:20">
      <c r="A660" s="18">
        <v>11401</v>
      </c>
      <c r="B660" s="19" t="s">
        <v>273</v>
      </c>
      <c r="C660" s="103" t="s">
        <v>274</v>
      </c>
      <c r="D660" s="55" t="s">
        <v>275</v>
      </c>
      <c r="E660" s="47" t="s">
        <v>276</v>
      </c>
      <c r="F660" s="24">
        <v>3611</v>
      </c>
      <c r="G660" s="23" t="s">
        <v>25</v>
      </c>
      <c r="H660" s="522">
        <f t="shared" si="50"/>
        <v>200000</v>
      </c>
      <c r="I660" s="102"/>
      <c r="J660" s="102">
        <v>200000</v>
      </c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</row>
    <row r="661" spans="1:20">
      <c r="A661" s="18">
        <v>11401</v>
      </c>
      <c r="B661" s="19" t="s">
        <v>273</v>
      </c>
      <c r="C661" s="103" t="s">
        <v>274</v>
      </c>
      <c r="D661" s="55" t="s">
        <v>275</v>
      </c>
      <c r="E661" s="47" t="s">
        <v>276</v>
      </c>
      <c r="F661" s="24">
        <v>3612</v>
      </c>
      <c r="G661" s="23" t="s">
        <v>26</v>
      </c>
      <c r="H661" s="522">
        <f t="shared" si="50"/>
        <v>300000</v>
      </c>
      <c r="I661" s="102">
        <v>27000</v>
      </c>
      <c r="J661" s="112">
        <v>30000</v>
      </c>
      <c r="K661" s="102">
        <v>20000</v>
      </c>
      <c r="L661" s="102">
        <v>30000</v>
      </c>
      <c r="M661" s="102">
        <v>30000</v>
      </c>
      <c r="N661" s="102">
        <v>20000</v>
      </c>
      <c r="O661" s="102">
        <v>30000</v>
      </c>
      <c r="P661" s="102">
        <v>30000</v>
      </c>
      <c r="Q661" s="102">
        <v>30000</v>
      </c>
      <c r="R661" s="102">
        <v>20000</v>
      </c>
      <c r="S661" s="102">
        <v>30000</v>
      </c>
      <c r="T661" s="102">
        <v>3000</v>
      </c>
    </row>
    <row r="662" spans="1:20">
      <c r="A662" s="18">
        <v>11401</v>
      </c>
      <c r="B662" s="19" t="s">
        <v>273</v>
      </c>
      <c r="C662" s="103" t="s">
        <v>274</v>
      </c>
      <c r="D662" s="55" t="s">
        <v>275</v>
      </c>
      <c r="E662" s="47" t="s">
        <v>276</v>
      </c>
      <c r="F662" s="24">
        <v>3614</v>
      </c>
      <c r="G662" s="23" t="s">
        <v>238</v>
      </c>
      <c r="H662" s="522">
        <f t="shared" si="50"/>
        <v>80000</v>
      </c>
      <c r="I662" s="102">
        <v>10000</v>
      </c>
      <c r="J662" s="102">
        <v>10000</v>
      </c>
      <c r="K662" s="102">
        <v>10000</v>
      </c>
      <c r="L662" s="102"/>
      <c r="M662" s="102"/>
      <c r="N662" s="102">
        <v>10000</v>
      </c>
      <c r="O662" s="102">
        <v>10000</v>
      </c>
      <c r="P662" s="102">
        <v>10000</v>
      </c>
      <c r="Q662" s="102">
        <v>10000</v>
      </c>
      <c r="R662" s="102"/>
      <c r="S662" s="102">
        <v>10000</v>
      </c>
      <c r="T662" s="102"/>
    </row>
    <row r="663" spans="1:20">
      <c r="A663" s="18">
        <v>11401</v>
      </c>
      <c r="B663" s="19" t="s">
        <v>273</v>
      </c>
      <c r="C663" s="103" t="s">
        <v>274</v>
      </c>
      <c r="D663" s="55" t="s">
        <v>275</v>
      </c>
      <c r="E663" s="47" t="s">
        <v>276</v>
      </c>
      <c r="F663" s="24">
        <v>3631</v>
      </c>
      <c r="G663" s="27" t="s">
        <v>279</v>
      </c>
      <c r="H663" s="522">
        <f t="shared" si="50"/>
        <v>40000</v>
      </c>
      <c r="I663" s="102"/>
      <c r="J663" s="102"/>
      <c r="K663" s="102"/>
      <c r="L663" s="102"/>
      <c r="M663" s="102"/>
      <c r="N663" s="102"/>
      <c r="O663" s="102"/>
      <c r="P663" s="102">
        <v>20000</v>
      </c>
      <c r="Q663" s="102">
        <v>20000</v>
      </c>
      <c r="R663" s="102"/>
      <c r="S663" s="102"/>
      <c r="T663" s="102"/>
    </row>
    <row r="664" spans="1:20">
      <c r="A664" s="18">
        <v>11401</v>
      </c>
      <c r="B664" s="19" t="s">
        <v>273</v>
      </c>
      <c r="C664" s="103" t="s">
        <v>274</v>
      </c>
      <c r="D664" s="55" t="s">
        <v>275</v>
      </c>
      <c r="E664" s="47" t="s">
        <v>276</v>
      </c>
      <c r="F664" s="24">
        <v>3751</v>
      </c>
      <c r="G664" s="27" t="s">
        <v>73</v>
      </c>
      <c r="H664" s="522">
        <f t="shared" si="50"/>
        <v>13000</v>
      </c>
      <c r="I664" s="102"/>
      <c r="J664" s="113"/>
      <c r="K664" s="102">
        <v>7000</v>
      </c>
      <c r="L664" s="102"/>
      <c r="M664" s="102"/>
      <c r="N664" s="102"/>
      <c r="O664" s="102">
        <v>3000</v>
      </c>
      <c r="P664" s="102">
        <v>3000</v>
      </c>
      <c r="Q664" s="102"/>
      <c r="R664" s="102"/>
      <c r="S664" s="102"/>
      <c r="T664" s="102"/>
    </row>
    <row r="665" spans="1:20">
      <c r="A665" s="18">
        <v>11401</v>
      </c>
      <c r="B665" s="19" t="s">
        <v>273</v>
      </c>
      <c r="C665" s="103" t="s">
        <v>274</v>
      </c>
      <c r="D665" s="55" t="s">
        <v>275</v>
      </c>
      <c r="E665" s="47" t="s">
        <v>276</v>
      </c>
      <c r="F665" s="47">
        <v>3981</v>
      </c>
      <c r="G665" s="23" t="s">
        <v>112</v>
      </c>
      <c r="H665" s="522">
        <f t="shared" si="50"/>
        <v>9528</v>
      </c>
      <c r="I665" s="102">
        <v>794</v>
      </c>
      <c r="J665" s="102">
        <v>794</v>
      </c>
      <c r="K665" s="102">
        <v>794</v>
      </c>
      <c r="L665" s="102">
        <v>794</v>
      </c>
      <c r="M665" s="102">
        <v>794</v>
      </c>
      <c r="N665" s="102">
        <v>794</v>
      </c>
      <c r="O665" s="102">
        <v>794</v>
      </c>
      <c r="P665" s="102">
        <v>794</v>
      </c>
      <c r="Q665" s="102">
        <v>794</v>
      </c>
      <c r="R665" s="102">
        <v>794</v>
      </c>
      <c r="S665" s="102">
        <v>794</v>
      </c>
      <c r="T665" s="102">
        <v>794</v>
      </c>
    </row>
    <row r="666" spans="1:20">
      <c r="A666" s="18">
        <v>11401</v>
      </c>
      <c r="B666" s="19" t="s">
        <v>273</v>
      </c>
      <c r="C666" s="103" t="s">
        <v>274</v>
      </c>
      <c r="D666" s="55" t="s">
        <v>275</v>
      </c>
      <c r="E666" s="47" t="s">
        <v>276</v>
      </c>
      <c r="F666" s="22" t="s">
        <v>280</v>
      </c>
      <c r="G666" s="27" t="s">
        <v>281</v>
      </c>
      <c r="H666" s="522">
        <f t="shared" si="50"/>
        <v>18000</v>
      </c>
      <c r="I666" s="102"/>
      <c r="J666" s="102">
        <v>18000</v>
      </c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</row>
    <row r="667" spans="1:20">
      <c r="A667" s="59"/>
      <c r="B667" s="60"/>
      <c r="C667" s="55"/>
      <c r="D667" s="55"/>
      <c r="E667" s="30"/>
      <c r="F667" s="22"/>
      <c r="G667" s="30" t="s">
        <v>23</v>
      </c>
      <c r="H667" s="526">
        <f>SUM(H652:H666)</f>
        <v>1193384.9345399484</v>
      </c>
      <c r="I667" s="94"/>
      <c r="J667" s="85"/>
      <c r="K667" s="94"/>
      <c r="L667" s="85"/>
      <c r="M667" s="94"/>
      <c r="N667" s="94"/>
      <c r="O667" s="85"/>
      <c r="P667" s="85"/>
      <c r="Q667" s="85"/>
      <c r="R667" s="85"/>
      <c r="S667" s="85"/>
      <c r="T667" s="85"/>
    </row>
    <row r="668" spans="1:20">
      <c r="A668" s="59"/>
      <c r="B668" s="60"/>
      <c r="C668" s="55"/>
      <c r="D668" s="55"/>
      <c r="E668" s="30"/>
      <c r="F668" s="22"/>
      <c r="G668" s="78" t="s">
        <v>29</v>
      </c>
      <c r="H668" s="526">
        <f>+H667</f>
        <v>1193384.9345399484</v>
      </c>
      <c r="I668" s="38">
        <f t="shared" ref="I668:T668" si="51">SUM(I652:I666)</f>
        <v>39294</v>
      </c>
      <c r="J668" s="38">
        <f t="shared" si="51"/>
        <v>262294</v>
      </c>
      <c r="K668" s="38">
        <f t="shared" si="51"/>
        <v>46294</v>
      </c>
      <c r="L668" s="38">
        <f t="shared" si="51"/>
        <v>32294</v>
      </c>
      <c r="M668" s="38">
        <f t="shared" si="51"/>
        <v>33294</v>
      </c>
      <c r="N668" s="38">
        <f t="shared" si="51"/>
        <v>32294</v>
      </c>
      <c r="O668" s="38">
        <f t="shared" si="51"/>
        <v>45294</v>
      </c>
      <c r="P668" s="38">
        <f t="shared" si="51"/>
        <v>66294</v>
      </c>
      <c r="Q668" s="38">
        <f t="shared" si="51"/>
        <v>62294</v>
      </c>
      <c r="R668" s="38">
        <f t="shared" si="51"/>
        <v>22294</v>
      </c>
      <c r="S668" s="38">
        <f t="shared" si="51"/>
        <v>43294</v>
      </c>
      <c r="T668" s="38">
        <f t="shared" si="51"/>
        <v>5294</v>
      </c>
    </row>
    <row r="669" spans="1:20">
      <c r="A669" s="79"/>
      <c r="B669" s="80"/>
      <c r="C669" s="81"/>
      <c r="D669" s="81"/>
      <c r="E669" s="82"/>
      <c r="F669" s="114"/>
      <c r="G669" s="58"/>
      <c r="H669" s="282"/>
      <c r="I669" s="16"/>
      <c r="J669" s="16"/>
      <c r="K669" s="16"/>
      <c r="L669" s="16"/>
      <c r="M669" s="16"/>
      <c r="N669" s="16"/>
      <c r="O669" s="16"/>
      <c r="P669" s="15"/>
      <c r="Q669" s="15"/>
      <c r="R669" s="15"/>
      <c r="S669" s="15"/>
      <c r="T669" s="15"/>
    </row>
    <row r="670" spans="1:20" s="516" customFormat="1">
      <c r="A670" s="79"/>
      <c r="B670" s="80"/>
      <c r="C670" s="81"/>
      <c r="D670" s="81"/>
      <c r="E670" s="82"/>
      <c r="F670" s="114"/>
      <c r="G670" s="58"/>
      <c r="H670" s="282"/>
      <c r="I670" s="16"/>
      <c r="J670" s="16"/>
      <c r="K670" s="16"/>
      <c r="L670" s="16"/>
      <c r="M670" s="16"/>
      <c r="N670" s="16"/>
      <c r="O670" s="16"/>
      <c r="P670" s="15"/>
      <c r="Q670" s="15"/>
      <c r="R670" s="15"/>
      <c r="S670" s="15"/>
      <c r="T670" s="15"/>
    </row>
    <row r="671" spans="1:20">
      <c r="A671" s="79"/>
      <c r="B671" s="80"/>
      <c r="C671" s="81"/>
      <c r="D671" s="81"/>
      <c r="E671" s="82"/>
      <c r="F671" s="43"/>
      <c r="G671" s="115"/>
      <c r="H671" s="282"/>
      <c r="I671" s="116"/>
      <c r="J671" s="116"/>
      <c r="K671" s="116"/>
      <c r="L671" s="116"/>
      <c r="M671" s="116"/>
      <c r="N671" s="116"/>
      <c r="O671" s="116"/>
      <c r="P671" s="15"/>
      <c r="Q671" s="15"/>
      <c r="R671" s="15"/>
      <c r="S671" s="15"/>
      <c r="T671" s="15"/>
    </row>
    <row r="672" spans="1:20" ht="18.75">
      <c r="A672" s="10"/>
      <c r="B672" s="11"/>
      <c r="C672" s="12"/>
      <c r="D672" s="12"/>
      <c r="E672" s="13"/>
      <c r="F672" s="46"/>
      <c r="G672" s="1000" t="s">
        <v>282</v>
      </c>
      <c r="H672" s="531"/>
      <c r="I672" s="16"/>
      <c r="J672" s="17"/>
      <c r="K672" s="16"/>
      <c r="L672" s="17"/>
      <c r="M672" s="16"/>
      <c r="N672" s="16"/>
      <c r="O672" s="17"/>
      <c r="P672" s="15"/>
      <c r="Q672" s="15"/>
      <c r="R672" s="15"/>
      <c r="S672" s="15"/>
      <c r="T672" s="15"/>
    </row>
    <row r="673" spans="1:20">
      <c r="A673" s="18">
        <v>11401</v>
      </c>
      <c r="B673" s="19" t="s">
        <v>283</v>
      </c>
      <c r="C673" s="103" t="s">
        <v>284</v>
      </c>
      <c r="D673" s="55" t="s">
        <v>285</v>
      </c>
      <c r="E673" s="47" t="s">
        <v>286</v>
      </c>
      <c r="F673" s="24">
        <v>1131</v>
      </c>
      <c r="G673" s="23" t="s">
        <v>12</v>
      </c>
      <c r="H673" s="522">
        <f>'Plantilla 2015 '!L402</f>
        <v>548462.64673069981</v>
      </c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</row>
    <row r="674" spans="1:20">
      <c r="A674" s="18">
        <v>11401</v>
      </c>
      <c r="B674" s="19" t="s">
        <v>283</v>
      </c>
      <c r="C674" s="103" t="s">
        <v>284</v>
      </c>
      <c r="D674" s="55" t="s">
        <v>285</v>
      </c>
      <c r="E674" s="47" t="s">
        <v>286</v>
      </c>
      <c r="F674" s="24">
        <v>1321</v>
      </c>
      <c r="G674" s="23" t="s">
        <v>56</v>
      </c>
      <c r="H674" s="522">
        <f>'Plantilla 2015 '!K402</f>
        <v>9015.8243298197231</v>
      </c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</row>
    <row r="675" spans="1:20">
      <c r="A675" s="18">
        <v>11401</v>
      </c>
      <c r="B675" s="19" t="s">
        <v>283</v>
      </c>
      <c r="C675" s="103" t="s">
        <v>284</v>
      </c>
      <c r="D675" s="55" t="s">
        <v>285</v>
      </c>
      <c r="E675" s="47" t="s">
        <v>286</v>
      </c>
      <c r="F675" s="24">
        <v>1323</v>
      </c>
      <c r="G675" s="23" t="s">
        <v>13</v>
      </c>
      <c r="H675" s="522">
        <f>'Plantilla 2015 '!I402</f>
        <v>67618.682473647918</v>
      </c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</row>
    <row r="676" spans="1:20">
      <c r="A676" s="18">
        <v>11401</v>
      </c>
      <c r="B676" s="19" t="s">
        <v>283</v>
      </c>
      <c r="C676" s="103" t="s">
        <v>284</v>
      </c>
      <c r="D676" s="55" t="s">
        <v>285</v>
      </c>
      <c r="E676" s="47" t="s">
        <v>286</v>
      </c>
      <c r="F676" s="24">
        <v>1541</v>
      </c>
      <c r="G676" s="28" t="s">
        <v>15</v>
      </c>
      <c r="H676" s="524">
        <f>'Plantilla 2015 '!J402</f>
        <v>43877.011738455985</v>
      </c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</row>
    <row r="677" spans="1:20">
      <c r="A677" s="18">
        <v>11401</v>
      </c>
      <c r="B677" s="19" t="s">
        <v>283</v>
      </c>
      <c r="C677" s="103" t="s">
        <v>284</v>
      </c>
      <c r="D677" s="55" t="s">
        <v>285</v>
      </c>
      <c r="E677" s="47" t="s">
        <v>286</v>
      </c>
      <c r="F677" s="47">
        <v>3981</v>
      </c>
      <c r="G677" s="23" t="s">
        <v>112</v>
      </c>
      <c r="H677" s="524">
        <f t="shared" ref="H677:H678" si="52">SUM(I677:T677)</f>
        <v>12276</v>
      </c>
      <c r="I677" s="102">
        <v>1023</v>
      </c>
      <c r="J677" s="102">
        <v>1023</v>
      </c>
      <c r="K677" s="102">
        <v>1023</v>
      </c>
      <c r="L677" s="102">
        <v>1023</v>
      </c>
      <c r="M677" s="102">
        <v>1023</v>
      </c>
      <c r="N677" s="102">
        <v>1023</v>
      </c>
      <c r="O677" s="102">
        <v>1023</v>
      </c>
      <c r="P677" s="102">
        <v>1023</v>
      </c>
      <c r="Q677" s="102">
        <v>1023</v>
      </c>
      <c r="R677" s="102">
        <v>1023</v>
      </c>
      <c r="S677" s="102">
        <v>1023</v>
      </c>
      <c r="T677" s="102">
        <v>1023</v>
      </c>
    </row>
    <row r="678" spans="1:20">
      <c r="A678" s="18">
        <v>11401</v>
      </c>
      <c r="B678" s="19" t="s">
        <v>283</v>
      </c>
      <c r="C678" s="103" t="s">
        <v>284</v>
      </c>
      <c r="D678" s="55" t="s">
        <v>285</v>
      </c>
      <c r="E678" s="47" t="s">
        <v>286</v>
      </c>
      <c r="F678" s="24">
        <v>4431</v>
      </c>
      <c r="G678" s="27" t="s">
        <v>1617</v>
      </c>
      <c r="H678" s="524">
        <f t="shared" si="52"/>
        <v>450000</v>
      </c>
      <c r="I678" s="102">
        <v>0</v>
      </c>
      <c r="J678" s="102">
        <v>0</v>
      </c>
      <c r="K678" s="102"/>
      <c r="L678" s="102"/>
      <c r="M678" s="102">
        <v>450000</v>
      </c>
      <c r="N678" s="102">
        <v>0</v>
      </c>
      <c r="O678" s="102">
        <v>0</v>
      </c>
      <c r="P678" s="102"/>
      <c r="Q678" s="102"/>
      <c r="R678" s="102">
        <v>0</v>
      </c>
      <c r="S678" s="102"/>
      <c r="T678" s="102"/>
    </row>
    <row r="679" spans="1:20">
      <c r="A679" s="18"/>
      <c r="B679" s="19"/>
      <c r="C679" s="20"/>
      <c r="D679" s="21"/>
      <c r="E679" s="35"/>
      <c r="F679" s="24"/>
      <c r="G679" s="30" t="s">
        <v>23</v>
      </c>
      <c r="H679" s="523">
        <f>SUM(H673:H678)</f>
        <v>1131250.1652726233</v>
      </c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</row>
    <row r="680" spans="1:20">
      <c r="A680" s="18">
        <v>11401</v>
      </c>
      <c r="B680" s="19" t="s">
        <v>283</v>
      </c>
      <c r="C680" s="103" t="s">
        <v>284</v>
      </c>
      <c r="D680" s="55" t="s">
        <v>287</v>
      </c>
      <c r="E680" s="47" t="s">
        <v>288</v>
      </c>
      <c r="F680" s="24">
        <v>4421</v>
      </c>
      <c r="G680" s="28" t="s">
        <v>1619</v>
      </c>
      <c r="H680" s="522">
        <f>SUM(I680:T680)</f>
        <v>734904</v>
      </c>
      <c r="I680" s="102">
        <v>0</v>
      </c>
      <c r="J680" s="102">
        <v>0</v>
      </c>
      <c r="K680" s="102">
        <v>0</v>
      </c>
      <c r="L680" s="102">
        <v>244968</v>
      </c>
      <c r="M680" s="102">
        <v>0</v>
      </c>
      <c r="N680" s="102">
        <v>0</v>
      </c>
      <c r="O680" s="102">
        <v>0</v>
      </c>
      <c r="P680" s="102">
        <v>244968</v>
      </c>
      <c r="Q680" s="102">
        <v>0</v>
      </c>
      <c r="R680" s="102">
        <v>0</v>
      </c>
      <c r="S680" s="102">
        <v>0</v>
      </c>
      <c r="T680" s="102">
        <v>244968</v>
      </c>
    </row>
    <row r="681" spans="1:20">
      <c r="A681" s="18"/>
      <c r="B681" s="19"/>
      <c r="C681" s="20"/>
      <c r="D681" s="21"/>
      <c r="E681" s="74"/>
      <c r="F681" s="24"/>
      <c r="G681" s="30" t="s">
        <v>23</v>
      </c>
      <c r="H681" s="530">
        <f>SUM(H680)</f>
        <v>734904</v>
      </c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</row>
    <row r="682" spans="1:20">
      <c r="A682" s="18">
        <v>11401</v>
      </c>
      <c r="B682" s="19" t="s">
        <v>283</v>
      </c>
      <c r="C682" s="103" t="s">
        <v>290</v>
      </c>
      <c r="D682" s="55" t="s">
        <v>291</v>
      </c>
      <c r="E682" s="47" t="s">
        <v>292</v>
      </c>
      <c r="F682" s="24">
        <v>4421</v>
      </c>
      <c r="G682" s="28" t="s">
        <v>289</v>
      </c>
      <c r="H682" s="522">
        <f>SUM(I682:T682)</f>
        <v>689276</v>
      </c>
      <c r="I682" s="102">
        <v>0</v>
      </c>
      <c r="J682" s="102">
        <v>137855.20000000001</v>
      </c>
      <c r="K682" s="102">
        <v>0</v>
      </c>
      <c r="L682" s="102">
        <v>137855.20000000001</v>
      </c>
      <c r="M682" s="102">
        <v>0</v>
      </c>
      <c r="N682" s="102">
        <v>0</v>
      </c>
      <c r="O682" s="102">
        <v>0</v>
      </c>
      <c r="P682" s="102">
        <v>137855.20000000001</v>
      </c>
      <c r="Q682" s="102">
        <v>0</v>
      </c>
      <c r="R682" s="102">
        <v>137855.20000000001</v>
      </c>
      <c r="S682" s="102">
        <v>0</v>
      </c>
      <c r="T682" s="102">
        <v>137855.20000000001</v>
      </c>
    </row>
    <row r="683" spans="1:20">
      <c r="A683" s="18"/>
      <c r="B683" s="19"/>
      <c r="C683" s="20"/>
      <c r="D683" s="21"/>
      <c r="E683" s="74"/>
      <c r="F683" s="24"/>
      <c r="G683" s="30" t="s">
        <v>23</v>
      </c>
      <c r="H683" s="530">
        <f>SUM(H682)</f>
        <v>689276</v>
      </c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</row>
    <row r="684" spans="1:20">
      <c r="A684" s="610" t="s">
        <v>1620</v>
      </c>
      <c r="B684" s="19" t="s">
        <v>283</v>
      </c>
      <c r="C684" s="103" t="s">
        <v>293</v>
      </c>
      <c r="D684" s="55" t="s">
        <v>294</v>
      </c>
      <c r="E684" s="47" t="s">
        <v>295</v>
      </c>
      <c r="F684" s="24">
        <v>4431</v>
      </c>
      <c r="G684" s="28" t="s">
        <v>1618</v>
      </c>
      <c r="H684" s="522">
        <f>SUM(I684:T684)</f>
        <v>0</v>
      </c>
      <c r="I684" s="102">
        <v>0</v>
      </c>
      <c r="J684" s="102">
        <v>0</v>
      </c>
      <c r="K684" s="102">
        <v>0</v>
      </c>
      <c r="L684" s="102">
        <v>0</v>
      </c>
      <c r="M684" s="102">
        <v>0</v>
      </c>
      <c r="N684" s="102">
        <v>0</v>
      </c>
      <c r="O684" s="102">
        <v>0</v>
      </c>
      <c r="P684" s="102">
        <v>0</v>
      </c>
      <c r="Q684" s="102">
        <v>0</v>
      </c>
      <c r="R684" s="102">
        <v>0</v>
      </c>
      <c r="S684" s="102">
        <v>0</v>
      </c>
      <c r="T684" s="102">
        <v>0</v>
      </c>
    </row>
    <row r="685" spans="1:20">
      <c r="A685" s="18"/>
      <c r="B685" s="19"/>
      <c r="C685" s="20"/>
      <c r="D685" s="21"/>
      <c r="E685" s="74"/>
      <c r="F685" s="24"/>
      <c r="G685" s="30" t="s">
        <v>23</v>
      </c>
      <c r="H685" s="530">
        <f>SUM(H684)</f>
        <v>0</v>
      </c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</row>
    <row r="686" spans="1:20">
      <c r="A686" s="18">
        <v>11401</v>
      </c>
      <c r="B686" s="19" t="s">
        <v>283</v>
      </c>
      <c r="C686" s="103" t="s">
        <v>296</v>
      </c>
      <c r="D686" s="55" t="s">
        <v>297</v>
      </c>
      <c r="E686" s="47" t="s">
        <v>298</v>
      </c>
      <c r="F686" s="24">
        <v>2111</v>
      </c>
      <c r="G686" s="23" t="s">
        <v>17</v>
      </c>
      <c r="H686" s="522">
        <f t="shared" ref="H686:H691" si="53">SUM(I686:T686)</f>
        <v>3600</v>
      </c>
      <c r="I686" s="102">
        <v>500</v>
      </c>
      <c r="J686" s="102">
        <v>100</v>
      </c>
      <c r="K686" s="102">
        <v>500</v>
      </c>
      <c r="L686" s="102">
        <v>100</v>
      </c>
      <c r="M686" s="102">
        <v>500</v>
      </c>
      <c r="N686" s="102">
        <v>100</v>
      </c>
      <c r="O686" s="102">
        <v>500</v>
      </c>
      <c r="P686" s="102">
        <v>100</v>
      </c>
      <c r="Q686" s="102">
        <v>500</v>
      </c>
      <c r="R686" s="102">
        <v>100</v>
      </c>
      <c r="S686" s="102">
        <v>500</v>
      </c>
      <c r="T686" s="102">
        <v>100</v>
      </c>
    </row>
    <row r="687" spans="1:20">
      <c r="A687" s="18">
        <v>11401</v>
      </c>
      <c r="B687" s="19" t="s">
        <v>283</v>
      </c>
      <c r="C687" s="103" t="s">
        <v>296</v>
      </c>
      <c r="D687" s="55" t="s">
        <v>297</v>
      </c>
      <c r="E687" s="47" t="s">
        <v>298</v>
      </c>
      <c r="F687" s="24">
        <v>2141</v>
      </c>
      <c r="G687" s="28" t="s">
        <v>36</v>
      </c>
      <c r="H687" s="522">
        <f t="shared" si="53"/>
        <v>2000</v>
      </c>
      <c r="I687" s="102"/>
      <c r="J687" s="102"/>
      <c r="K687" s="102">
        <v>1000</v>
      </c>
      <c r="L687" s="102"/>
      <c r="M687" s="102"/>
      <c r="N687" s="102"/>
      <c r="O687" s="102"/>
      <c r="P687" s="102"/>
      <c r="Q687" s="102"/>
      <c r="R687" s="102">
        <v>1000</v>
      </c>
      <c r="S687" s="102"/>
      <c r="T687" s="102"/>
    </row>
    <row r="688" spans="1:20">
      <c r="A688" s="18">
        <v>11401</v>
      </c>
      <c r="B688" s="19" t="s">
        <v>283</v>
      </c>
      <c r="C688" s="103" t="s">
        <v>296</v>
      </c>
      <c r="D688" s="55" t="s">
        <v>297</v>
      </c>
      <c r="E688" s="47" t="s">
        <v>298</v>
      </c>
      <c r="F688" s="24">
        <v>3751</v>
      </c>
      <c r="G688" s="27" t="s">
        <v>73</v>
      </c>
      <c r="H688" s="522">
        <f t="shared" si="53"/>
        <v>3900</v>
      </c>
      <c r="I688" s="102"/>
      <c r="J688" s="102">
        <v>700</v>
      </c>
      <c r="K688" s="102"/>
      <c r="L688" s="102">
        <v>600</v>
      </c>
      <c r="M688" s="102"/>
      <c r="N688" s="102">
        <v>700</v>
      </c>
      <c r="O688" s="102"/>
      <c r="P688" s="102">
        <v>600</v>
      </c>
      <c r="Q688" s="102"/>
      <c r="R688" s="102">
        <v>700</v>
      </c>
      <c r="S688" s="102"/>
      <c r="T688" s="102">
        <v>600</v>
      </c>
    </row>
    <row r="689" spans="1:20">
      <c r="A689" s="18">
        <v>11401</v>
      </c>
      <c r="B689" s="19" t="s">
        <v>283</v>
      </c>
      <c r="C689" s="103" t="s">
        <v>296</v>
      </c>
      <c r="D689" s="55" t="s">
        <v>297</v>
      </c>
      <c r="E689" s="47" t="s">
        <v>298</v>
      </c>
      <c r="F689" s="24">
        <v>3791</v>
      </c>
      <c r="G689" s="23" t="s">
        <v>41</v>
      </c>
      <c r="H689" s="522">
        <f t="shared" si="53"/>
        <v>350</v>
      </c>
      <c r="I689" s="102"/>
      <c r="J689" s="102">
        <v>50</v>
      </c>
      <c r="K689" s="102"/>
      <c r="L689" s="102">
        <v>50</v>
      </c>
      <c r="M689" s="102"/>
      <c r="N689" s="102">
        <v>50</v>
      </c>
      <c r="O689" s="102"/>
      <c r="P689" s="102">
        <v>50</v>
      </c>
      <c r="Q689" s="102">
        <v>0</v>
      </c>
      <c r="R689" s="102">
        <v>50</v>
      </c>
      <c r="S689" s="102">
        <v>50</v>
      </c>
      <c r="T689" s="102">
        <v>50</v>
      </c>
    </row>
    <row r="690" spans="1:20">
      <c r="A690" s="18">
        <v>11401</v>
      </c>
      <c r="B690" s="19" t="s">
        <v>283</v>
      </c>
      <c r="C690" s="103" t="s">
        <v>296</v>
      </c>
      <c r="D690" s="55" t="s">
        <v>297</v>
      </c>
      <c r="E690" s="47" t="s">
        <v>298</v>
      </c>
      <c r="F690" s="24">
        <v>3821</v>
      </c>
      <c r="G690" s="28" t="s">
        <v>167</v>
      </c>
      <c r="H690" s="522">
        <f t="shared" si="53"/>
        <v>200000</v>
      </c>
      <c r="I690" s="102"/>
      <c r="J690" s="102"/>
      <c r="K690" s="102"/>
      <c r="L690" s="102"/>
      <c r="M690" s="102">
        <v>200000</v>
      </c>
      <c r="N690" s="102"/>
      <c r="O690" s="102"/>
      <c r="P690" s="102"/>
      <c r="Q690" s="102"/>
      <c r="R690" s="102"/>
      <c r="S690" s="102"/>
      <c r="T690" s="102"/>
    </row>
    <row r="691" spans="1:20">
      <c r="A691" s="18">
        <v>11401</v>
      </c>
      <c r="B691" s="19" t="s">
        <v>283</v>
      </c>
      <c r="C691" s="103" t="s">
        <v>296</v>
      </c>
      <c r="D691" s="55" t="s">
        <v>297</v>
      </c>
      <c r="E691" s="47" t="s">
        <v>298</v>
      </c>
      <c r="F691" s="24">
        <v>3821</v>
      </c>
      <c r="G691" s="28" t="s">
        <v>167</v>
      </c>
      <c r="H691" s="522">
        <f t="shared" si="53"/>
        <v>180000</v>
      </c>
      <c r="I691" s="102"/>
      <c r="J691" s="102">
        <v>40000</v>
      </c>
      <c r="K691" s="102"/>
      <c r="L691" s="102"/>
      <c r="M691" s="102">
        <v>40000</v>
      </c>
      <c r="N691" s="102"/>
      <c r="O691" s="102"/>
      <c r="P691" s="102"/>
      <c r="Q691" s="102">
        <v>60000</v>
      </c>
      <c r="R691" s="102"/>
      <c r="S691" s="102">
        <v>40000</v>
      </c>
      <c r="T691" s="102"/>
    </row>
    <row r="692" spans="1:20">
      <c r="A692" s="18"/>
      <c r="B692" s="19"/>
      <c r="C692" s="20"/>
      <c r="D692" s="21"/>
      <c r="F692" s="24"/>
      <c r="G692" s="30" t="s">
        <v>23</v>
      </c>
      <c r="H692" s="530">
        <f>SUM(H686:H691)</f>
        <v>389850</v>
      </c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</row>
    <row r="693" spans="1:20">
      <c r="A693" s="18">
        <v>11401</v>
      </c>
      <c r="B693" s="19" t="s">
        <v>283</v>
      </c>
      <c r="C693" s="103" t="s">
        <v>293</v>
      </c>
      <c r="D693" s="55" t="s">
        <v>299</v>
      </c>
      <c r="E693" s="47" t="s">
        <v>300</v>
      </c>
      <c r="F693" s="24">
        <v>3821</v>
      </c>
      <c r="G693" s="28" t="s">
        <v>301</v>
      </c>
      <c r="H693" s="522">
        <f>SUM(I693:T693)</f>
        <v>50000</v>
      </c>
      <c r="I693" s="102">
        <v>4100</v>
      </c>
      <c r="J693" s="102">
        <v>4100</v>
      </c>
      <c r="K693" s="102">
        <v>4100</v>
      </c>
      <c r="L693" s="102">
        <v>4100</v>
      </c>
      <c r="M693" s="102">
        <v>4100</v>
      </c>
      <c r="N693" s="102">
        <v>4100</v>
      </c>
      <c r="O693" s="102">
        <v>4100</v>
      </c>
      <c r="P693" s="102">
        <v>4100</v>
      </c>
      <c r="Q693" s="102">
        <v>4100</v>
      </c>
      <c r="R693" s="102">
        <v>4100</v>
      </c>
      <c r="S693" s="102">
        <v>4100</v>
      </c>
      <c r="T693" s="102">
        <v>4900</v>
      </c>
    </row>
    <row r="694" spans="1:20">
      <c r="A694" s="18"/>
      <c r="B694" s="19"/>
      <c r="C694" s="20"/>
      <c r="D694" s="21"/>
      <c r="E694" s="74"/>
      <c r="F694" s="24"/>
      <c r="G694" s="30" t="s">
        <v>23</v>
      </c>
      <c r="H694" s="530">
        <f>SUM(H693)</f>
        <v>50000</v>
      </c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</row>
    <row r="695" spans="1:20">
      <c r="A695" s="18">
        <v>11401</v>
      </c>
      <c r="B695" s="19" t="s">
        <v>283</v>
      </c>
      <c r="C695" s="103" t="s">
        <v>284</v>
      </c>
      <c r="D695" s="55" t="s">
        <v>285</v>
      </c>
      <c r="E695" s="47" t="s">
        <v>286</v>
      </c>
      <c r="F695" s="24">
        <v>4431</v>
      </c>
      <c r="G695" s="27" t="s">
        <v>302</v>
      </c>
      <c r="H695" s="524">
        <f>SUM(I695:T695)</f>
        <v>330000</v>
      </c>
      <c r="I695" s="102"/>
      <c r="J695" s="102">
        <v>30000</v>
      </c>
      <c r="K695" s="102">
        <v>30000</v>
      </c>
      <c r="L695" s="102">
        <v>30000</v>
      </c>
      <c r="M695" s="102">
        <v>30000</v>
      </c>
      <c r="N695" s="102">
        <v>30000</v>
      </c>
      <c r="O695" s="102">
        <v>30000</v>
      </c>
      <c r="P695" s="102">
        <v>30000</v>
      </c>
      <c r="Q695" s="102">
        <v>30000</v>
      </c>
      <c r="R695" s="102">
        <v>30000</v>
      </c>
      <c r="S695" s="102">
        <v>30000</v>
      </c>
      <c r="T695" s="102">
        <v>30000</v>
      </c>
    </row>
    <row r="696" spans="1:20">
      <c r="A696" s="34"/>
      <c r="B696" s="19"/>
      <c r="C696" s="20"/>
      <c r="D696" s="21"/>
      <c r="E696" s="35"/>
      <c r="F696" s="36"/>
      <c r="G696" s="30" t="s">
        <v>23</v>
      </c>
      <c r="H696" s="523">
        <f>SUM(H695)</f>
        <v>330000</v>
      </c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</row>
    <row r="697" spans="1:20">
      <c r="A697" s="34"/>
      <c r="B697" s="19"/>
      <c r="C697" s="21"/>
      <c r="D697" s="21"/>
      <c r="E697" s="35"/>
      <c r="F697" s="22"/>
      <c r="G697" s="37" t="s">
        <v>29</v>
      </c>
      <c r="H697" s="526">
        <f>+H679+H681+H683+H685+H692+H694+H696</f>
        <v>3325280.1652726233</v>
      </c>
      <c r="I697" s="48">
        <f>SUM(I673:I695)</f>
        <v>5623</v>
      </c>
      <c r="J697" s="48">
        <f t="shared" ref="J697:T697" si="54">SUM(J673:J695)</f>
        <v>213828.2</v>
      </c>
      <c r="K697" s="48">
        <f t="shared" si="54"/>
        <v>36623</v>
      </c>
      <c r="L697" s="48">
        <f t="shared" si="54"/>
        <v>418696.2</v>
      </c>
      <c r="M697" s="48">
        <f t="shared" si="54"/>
        <v>725623</v>
      </c>
      <c r="N697" s="48">
        <f t="shared" si="54"/>
        <v>35973</v>
      </c>
      <c r="O697" s="48">
        <f t="shared" si="54"/>
        <v>35623</v>
      </c>
      <c r="P697" s="48">
        <f t="shared" si="54"/>
        <v>418696.2</v>
      </c>
      <c r="Q697" s="48">
        <f t="shared" si="54"/>
        <v>95623</v>
      </c>
      <c r="R697" s="48">
        <f t="shared" si="54"/>
        <v>174828.2</v>
      </c>
      <c r="S697" s="48">
        <f t="shared" si="54"/>
        <v>75673</v>
      </c>
      <c r="T697" s="48">
        <f t="shared" si="54"/>
        <v>419496.2</v>
      </c>
    </row>
    <row r="698" spans="1:20">
      <c r="A698" s="79"/>
      <c r="B698" s="80"/>
      <c r="C698" s="81"/>
      <c r="D698" s="81"/>
      <c r="E698" s="82"/>
      <c r="F698" s="43"/>
      <c r="G698" s="115"/>
      <c r="H698" s="282"/>
      <c r="I698" s="116"/>
      <c r="J698" s="116"/>
      <c r="K698" s="116"/>
      <c r="L698" s="116"/>
      <c r="M698" s="116"/>
      <c r="N698" s="116"/>
      <c r="O698" s="116"/>
      <c r="P698" s="15"/>
      <c r="Q698" s="15"/>
      <c r="R698" s="15"/>
      <c r="S698" s="15"/>
      <c r="T698" s="15"/>
    </row>
    <row r="699" spans="1:20" s="516" customFormat="1">
      <c r="A699" s="79"/>
      <c r="B699" s="80"/>
      <c r="C699" s="81"/>
      <c r="D699" s="81"/>
      <c r="E699" s="82"/>
      <c r="F699" s="43"/>
      <c r="G699" s="115"/>
      <c r="H699" s="282"/>
      <c r="I699" s="116"/>
      <c r="J699" s="116"/>
      <c r="K699" s="116"/>
      <c r="L699" s="116"/>
      <c r="M699" s="116"/>
      <c r="N699" s="116"/>
      <c r="O699" s="116"/>
      <c r="P699" s="15"/>
      <c r="Q699" s="15"/>
      <c r="R699" s="15"/>
      <c r="S699" s="15"/>
      <c r="T699" s="15"/>
    </row>
    <row r="700" spans="1:20">
      <c r="A700" s="79"/>
      <c r="B700" s="80"/>
      <c r="C700" s="81"/>
      <c r="D700" s="81"/>
      <c r="E700" s="82"/>
      <c r="F700" s="43"/>
      <c r="G700" s="115"/>
      <c r="H700" s="282"/>
      <c r="I700" s="116"/>
      <c r="J700" s="116"/>
      <c r="K700" s="116"/>
      <c r="L700" s="116"/>
      <c r="M700" s="116"/>
      <c r="N700" s="116"/>
      <c r="O700" s="116"/>
      <c r="P700" s="15"/>
      <c r="Q700" s="15"/>
      <c r="R700" s="15"/>
      <c r="S700" s="15"/>
      <c r="T700" s="15"/>
    </row>
    <row r="701" spans="1:20" ht="18.75">
      <c r="A701" s="10"/>
      <c r="B701" s="11"/>
      <c r="C701" s="12"/>
      <c r="D701" s="12"/>
      <c r="E701" s="13"/>
      <c r="F701" s="46"/>
      <c r="G701" s="1000" t="s">
        <v>1703</v>
      </c>
      <c r="H701" s="531"/>
      <c r="I701" s="16"/>
      <c r="J701" s="17"/>
      <c r="K701" s="16"/>
      <c r="L701" s="17"/>
      <c r="M701" s="16"/>
      <c r="N701" s="16"/>
      <c r="O701" s="17"/>
      <c r="P701" s="15"/>
      <c r="Q701" s="15"/>
      <c r="R701" s="15"/>
      <c r="S701" s="15"/>
      <c r="T701" s="15"/>
    </row>
    <row r="702" spans="1:20">
      <c r="A702" s="18">
        <v>11401</v>
      </c>
      <c r="B702" s="19" t="s">
        <v>303</v>
      </c>
      <c r="C702" s="103" t="s">
        <v>304</v>
      </c>
      <c r="D702" s="55" t="s">
        <v>305</v>
      </c>
      <c r="E702" s="47" t="s">
        <v>306</v>
      </c>
      <c r="F702" s="108">
        <v>1131</v>
      </c>
      <c r="G702" s="23" t="s">
        <v>12</v>
      </c>
      <c r="H702" s="522">
        <f>'Plantilla 2015 '!L419</f>
        <v>312488.86708076543</v>
      </c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</row>
    <row r="703" spans="1:20">
      <c r="A703" s="18">
        <v>11401</v>
      </c>
      <c r="B703" s="19" t="s">
        <v>303</v>
      </c>
      <c r="C703" s="103" t="s">
        <v>304</v>
      </c>
      <c r="D703" s="55" t="s">
        <v>305</v>
      </c>
      <c r="E703" s="47" t="s">
        <v>306</v>
      </c>
      <c r="F703" s="108">
        <v>1321</v>
      </c>
      <c r="G703" s="23" t="s">
        <v>56</v>
      </c>
      <c r="H703" s="522">
        <f>'Plantilla 2015 '!K419</f>
        <v>5136.8032944783354</v>
      </c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</row>
    <row r="704" spans="1:20">
      <c r="A704" s="18">
        <v>11401</v>
      </c>
      <c r="B704" s="19" t="s">
        <v>303</v>
      </c>
      <c r="C704" s="103" t="s">
        <v>304</v>
      </c>
      <c r="D704" s="55" t="s">
        <v>305</v>
      </c>
      <c r="E704" s="47" t="s">
        <v>306</v>
      </c>
      <c r="F704" s="108">
        <v>1323</v>
      </c>
      <c r="G704" s="23" t="s">
        <v>13</v>
      </c>
      <c r="H704" s="522">
        <f>'Plantilla 2015 '!I419</f>
        <v>38526.024708587516</v>
      </c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</row>
    <row r="705" spans="1:20">
      <c r="A705" s="18">
        <v>11401</v>
      </c>
      <c r="B705" s="19" t="s">
        <v>303</v>
      </c>
      <c r="C705" s="103" t="s">
        <v>304</v>
      </c>
      <c r="D705" s="55" t="s">
        <v>305</v>
      </c>
      <c r="E705" s="47" t="s">
        <v>306</v>
      </c>
      <c r="F705" s="24">
        <v>1541</v>
      </c>
      <c r="G705" s="28" t="s">
        <v>15</v>
      </c>
      <c r="H705" s="522">
        <f>'Plantilla 2015 '!J419</f>
        <v>24999.109366461238</v>
      </c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</row>
    <row r="706" spans="1:20">
      <c r="A706" s="18">
        <v>11401</v>
      </c>
      <c r="B706" s="19" t="s">
        <v>303</v>
      </c>
      <c r="C706" s="103" t="s">
        <v>304</v>
      </c>
      <c r="D706" s="55" t="s">
        <v>305</v>
      </c>
      <c r="E706" s="47" t="s">
        <v>306</v>
      </c>
      <c r="F706" s="24">
        <v>2111</v>
      </c>
      <c r="G706" s="107" t="s">
        <v>17</v>
      </c>
      <c r="H706" s="524">
        <f t="shared" ref="H706:H714" si="55">SUM(I706:T706)</f>
        <v>4000</v>
      </c>
      <c r="I706" s="31"/>
      <c r="J706" s="31">
        <v>800</v>
      </c>
      <c r="K706" s="31"/>
      <c r="L706" s="31">
        <v>800</v>
      </c>
      <c r="M706" s="31"/>
      <c r="N706" s="31">
        <v>800</v>
      </c>
      <c r="O706" s="31"/>
      <c r="P706" s="31">
        <v>800</v>
      </c>
      <c r="Q706" s="31"/>
      <c r="R706" s="31">
        <v>800</v>
      </c>
      <c r="S706" s="31"/>
      <c r="T706" s="31"/>
    </row>
    <row r="707" spans="1:20">
      <c r="A707" s="18">
        <v>11401</v>
      </c>
      <c r="B707" s="19" t="s">
        <v>303</v>
      </c>
      <c r="C707" s="103" t="s">
        <v>304</v>
      </c>
      <c r="D707" s="55" t="s">
        <v>305</v>
      </c>
      <c r="E707" s="47" t="s">
        <v>306</v>
      </c>
      <c r="F707" s="24">
        <v>2141</v>
      </c>
      <c r="G707" s="107" t="s">
        <v>278</v>
      </c>
      <c r="H707" s="524">
        <f t="shared" si="55"/>
        <v>3000</v>
      </c>
      <c r="I707" s="31"/>
      <c r="J707" s="31"/>
      <c r="K707" s="31">
        <v>1500</v>
      </c>
      <c r="L707" s="31"/>
      <c r="M707" s="31"/>
      <c r="N707" s="31"/>
      <c r="O707" s="31"/>
      <c r="P707" s="31">
        <v>1500</v>
      </c>
      <c r="Q707" s="31"/>
      <c r="R707" s="31"/>
      <c r="S707" s="31"/>
      <c r="T707" s="31"/>
    </row>
    <row r="708" spans="1:20">
      <c r="A708" s="18">
        <v>11401</v>
      </c>
      <c r="B708" s="19" t="s">
        <v>303</v>
      </c>
      <c r="C708" s="103" t="s">
        <v>304</v>
      </c>
      <c r="D708" s="55" t="s">
        <v>305</v>
      </c>
      <c r="E708" s="47" t="s">
        <v>306</v>
      </c>
      <c r="F708" s="24">
        <v>2612</v>
      </c>
      <c r="G708" s="117" t="s">
        <v>24</v>
      </c>
      <c r="H708" s="524">
        <f t="shared" si="55"/>
        <v>9300</v>
      </c>
      <c r="I708" s="31">
        <v>800</v>
      </c>
      <c r="J708" s="31">
        <v>800</v>
      </c>
      <c r="K708" s="31">
        <v>800</v>
      </c>
      <c r="L708" s="31">
        <v>800</v>
      </c>
      <c r="M708" s="31">
        <v>800</v>
      </c>
      <c r="N708" s="31">
        <v>800</v>
      </c>
      <c r="O708" s="31">
        <v>800</v>
      </c>
      <c r="P708" s="31">
        <v>800</v>
      </c>
      <c r="Q708" s="31">
        <v>800</v>
      </c>
      <c r="R708" s="31">
        <v>800</v>
      </c>
      <c r="S708" s="31">
        <v>800</v>
      </c>
      <c r="T708" s="31">
        <v>500</v>
      </c>
    </row>
    <row r="709" spans="1:20">
      <c r="A709" s="18">
        <v>11401</v>
      </c>
      <c r="B709" s="19" t="s">
        <v>303</v>
      </c>
      <c r="C709" s="103" t="s">
        <v>304</v>
      </c>
      <c r="D709" s="55" t="s">
        <v>305</v>
      </c>
      <c r="E709" s="47" t="s">
        <v>306</v>
      </c>
      <c r="F709" s="24">
        <v>2941</v>
      </c>
      <c r="G709" s="117" t="s">
        <v>187</v>
      </c>
      <c r="H709" s="524">
        <f t="shared" si="55"/>
        <v>30000</v>
      </c>
      <c r="I709" s="31"/>
      <c r="J709" s="31">
        <v>10000</v>
      </c>
      <c r="K709" s="31"/>
      <c r="L709" s="31"/>
      <c r="M709" s="31"/>
      <c r="N709" s="31">
        <v>10000</v>
      </c>
      <c r="O709" s="31"/>
      <c r="P709" s="31"/>
      <c r="Q709" s="31"/>
      <c r="R709" s="31">
        <v>10000</v>
      </c>
      <c r="S709" s="31"/>
      <c r="T709" s="31"/>
    </row>
    <row r="710" spans="1:20">
      <c r="A710" s="18">
        <v>11401</v>
      </c>
      <c r="B710" s="19" t="s">
        <v>303</v>
      </c>
      <c r="C710" s="103" t="s">
        <v>304</v>
      </c>
      <c r="D710" s="55" t="s">
        <v>305</v>
      </c>
      <c r="E710" s="47" t="s">
        <v>306</v>
      </c>
      <c r="F710" s="24">
        <v>3521</v>
      </c>
      <c r="G710" s="93" t="s">
        <v>87</v>
      </c>
      <c r="H710" s="524">
        <f t="shared" si="55"/>
        <v>15000</v>
      </c>
      <c r="I710" s="31"/>
      <c r="J710" s="31"/>
      <c r="K710" s="31"/>
      <c r="L710" s="31"/>
      <c r="M710" s="31"/>
      <c r="N710" s="31"/>
      <c r="O710" s="31"/>
      <c r="P710" s="31"/>
      <c r="Q710" s="31">
        <v>15000</v>
      </c>
      <c r="R710" s="31"/>
      <c r="S710" s="31"/>
      <c r="T710" s="31"/>
    </row>
    <row r="711" spans="1:20">
      <c r="A711" s="18">
        <v>11401</v>
      </c>
      <c r="B711" s="19" t="s">
        <v>303</v>
      </c>
      <c r="C711" s="103" t="s">
        <v>304</v>
      </c>
      <c r="D711" s="55" t="s">
        <v>305</v>
      </c>
      <c r="E711" s="47" t="s">
        <v>306</v>
      </c>
      <c r="F711" s="24">
        <v>3751</v>
      </c>
      <c r="G711" s="107" t="s">
        <v>73</v>
      </c>
      <c r="H711" s="524">
        <f t="shared" si="55"/>
        <v>8000</v>
      </c>
      <c r="I711" s="31"/>
      <c r="J711" s="31"/>
      <c r="K711" s="31"/>
      <c r="L711" s="31"/>
      <c r="M711" s="31"/>
      <c r="N711" s="31"/>
      <c r="O711" s="31"/>
      <c r="P711" s="31"/>
      <c r="Q711" s="31">
        <v>8000</v>
      </c>
      <c r="R711" s="31"/>
      <c r="S711" s="31"/>
      <c r="T711" s="31"/>
    </row>
    <row r="712" spans="1:20">
      <c r="A712" s="18">
        <v>11401</v>
      </c>
      <c r="B712" s="19" t="s">
        <v>303</v>
      </c>
      <c r="C712" s="103" t="s">
        <v>304</v>
      </c>
      <c r="D712" s="55" t="s">
        <v>305</v>
      </c>
      <c r="E712" s="47" t="s">
        <v>306</v>
      </c>
      <c r="F712" s="47">
        <v>3981</v>
      </c>
      <c r="G712" s="23" t="s">
        <v>112</v>
      </c>
      <c r="H712" s="524">
        <f t="shared" si="55"/>
        <v>6828</v>
      </c>
      <c r="I712" s="31">
        <v>569</v>
      </c>
      <c r="J712" s="31">
        <v>569</v>
      </c>
      <c r="K712" s="31">
        <v>569</v>
      </c>
      <c r="L712" s="31">
        <v>569</v>
      </c>
      <c r="M712" s="31">
        <v>569</v>
      </c>
      <c r="N712" s="31">
        <v>569</v>
      </c>
      <c r="O712" s="31">
        <v>569</v>
      </c>
      <c r="P712" s="31">
        <v>569</v>
      </c>
      <c r="Q712" s="31">
        <v>569</v>
      </c>
      <c r="R712" s="31">
        <v>569</v>
      </c>
      <c r="S712" s="31">
        <v>569</v>
      </c>
      <c r="T712" s="31">
        <v>569</v>
      </c>
    </row>
    <row r="713" spans="1:20" s="589" customFormat="1">
      <c r="A713" s="18">
        <v>11401</v>
      </c>
      <c r="B713" s="19" t="s">
        <v>303</v>
      </c>
      <c r="C713" s="103" t="s">
        <v>304</v>
      </c>
      <c r="D713" s="55" t="s">
        <v>305</v>
      </c>
      <c r="E713" s="47" t="s">
        <v>306</v>
      </c>
      <c r="F713" s="47">
        <v>5111</v>
      </c>
      <c r="G713" s="28" t="s">
        <v>21</v>
      </c>
      <c r="H713" s="524">
        <f t="shared" si="55"/>
        <v>5000</v>
      </c>
      <c r="I713" s="31"/>
      <c r="J713" s="31">
        <v>5000</v>
      </c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>
      <c r="A714" s="18">
        <v>11401</v>
      </c>
      <c r="B714" s="19" t="s">
        <v>303</v>
      </c>
      <c r="C714" s="103" t="s">
        <v>304</v>
      </c>
      <c r="D714" s="55" t="s">
        <v>305</v>
      </c>
      <c r="E714" s="47" t="s">
        <v>306</v>
      </c>
      <c r="F714" s="24">
        <v>5151</v>
      </c>
      <c r="G714" s="33" t="s">
        <v>22</v>
      </c>
      <c r="H714" s="524">
        <f t="shared" si="55"/>
        <v>10000</v>
      </c>
      <c r="I714" s="31"/>
      <c r="J714" s="31">
        <v>10000</v>
      </c>
      <c r="K714" s="31">
        <v>0</v>
      </c>
      <c r="L714" s="31"/>
      <c r="M714" s="31"/>
      <c r="N714" s="31"/>
      <c r="O714" s="31">
        <v>0</v>
      </c>
      <c r="P714" s="31"/>
      <c r="Q714" s="31"/>
      <c r="R714" s="31"/>
      <c r="S714" s="31"/>
      <c r="T714" s="31"/>
    </row>
    <row r="715" spans="1:20">
      <c r="A715" s="34"/>
      <c r="B715" s="19"/>
      <c r="C715" s="20"/>
      <c r="D715" s="21"/>
      <c r="E715" s="35"/>
      <c r="F715" s="36"/>
      <c r="G715" s="30" t="s">
        <v>23</v>
      </c>
      <c r="H715" s="523">
        <f>SUM(H702:H714)</f>
        <v>472278.80445029249</v>
      </c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>
      <c r="A716" s="34"/>
      <c r="B716" s="19"/>
      <c r="C716" s="21"/>
      <c r="D716" s="21"/>
      <c r="E716" s="35"/>
      <c r="F716" s="22"/>
      <c r="G716" s="37" t="s">
        <v>29</v>
      </c>
      <c r="H716" s="526">
        <f>+H715</f>
        <v>472278.80445029249</v>
      </c>
      <c r="I716" s="38">
        <f t="shared" ref="I716:T716" si="56">SUM(I702:I714)</f>
        <v>1369</v>
      </c>
      <c r="J716" s="38">
        <f t="shared" si="56"/>
        <v>27169</v>
      </c>
      <c r="K716" s="38">
        <f t="shared" si="56"/>
        <v>2869</v>
      </c>
      <c r="L716" s="38">
        <f t="shared" si="56"/>
        <v>2169</v>
      </c>
      <c r="M716" s="38">
        <f t="shared" si="56"/>
        <v>1369</v>
      </c>
      <c r="N716" s="38">
        <f t="shared" si="56"/>
        <v>12169</v>
      </c>
      <c r="O716" s="38">
        <f t="shared" si="56"/>
        <v>1369</v>
      </c>
      <c r="P716" s="38">
        <f t="shared" si="56"/>
        <v>3669</v>
      </c>
      <c r="Q716" s="38">
        <f t="shared" si="56"/>
        <v>24369</v>
      </c>
      <c r="R716" s="38">
        <f t="shared" si="56"/>
        <v>12169</v>
      </c>
      <c r="S716" s="38">
        <f t="shared" si="56"/>
        <v>1369</v>
      </c>
      <c r="T716" s="38">
        <f t="shared" si="56"/>
        <v>1069</v>
      </c>
    </row>
    <row r="717" spans="1:20">
      <c r="F717" s="64"/>
    </row>
    <row r="718" spans="1:20" s="516" customFormat="1">
      <c r="F718" s="64"/>
      <c r="H718" s="532"/>
    </row>
    <row r="719" spans="1:20">
      <c r="F719" s="64"/>
    </row>
    <row r="720" spans="1:20" ht="18.75">
      <c r="A720" s="49"/>
      <c r="B720" s="50"/>
      <c r="C720" s="51"/>
      <c r="D720" s="51"/>
      <c r="E720" s="52"/>
      <c r="F720" s="53"/>
      <c r="G720" s="1001" t="s">
        <v>1697</v>
      </c>
      <c r="H720" s="531"/>
      <c r="I720" s="16"/>
      <c r="J720" s="17"/>
      <c r="K720" s="16"/>
      <c r="L720" s="17"/>
      <c r="M720" s="16"/>
      <c r="N720" s="16"/>
      <c r="O720" s="17"/>
      <c r="P720" s="15"/>
      <c r="Q720" s="15"/>
      <c r="R720" s="15"/>
      <c r="S720" s="15"/>
      <c r="T720" s="15"/>
    </row>
    <row r="721" spans="1:20">
      <c r="A721" s="18">
        <v>11401</v>
      </c>
      <c r="B721" s="19" t="s">
        <v>308</v>
      </c>
      <c r="C721" s="103" t="s">
        <v>309</v>
      </c>
      <c r="D721" s="55" t="s">
        <v>310</v>
      </c>
      <c r="E721" s="47" t="s">
        <v>311</v>
      </c>
      <c r="F721" s="108">
        <v>1131</v>
      </c>
      <c r="G721" s="23" t="s">
        <v>12</v>
      </c>
      <c r="H721" s="522">
        <f>'Plantilla 2015 '!L471</f>
        <v>7593226.8021475803</v>
      </c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</row>
    <row r="722" spans="1:20">
      <c r="A722" s="18">
        <v>11401</v>
      </c>
      <c r="B722" s="19" t="s">
        <v>308</v>
      </c>
      <c r="C722" s="103" t="s">
        <v>309</v>
      </c>
      <c r="D722" s="55" t="s">
        <v>310</v>
      </c>
      <c r="E722" s="47" t="s">
        <v>311</v>
      </c>
      <c r="F722" s="108">
        <v>1321</v>
      </c>
      <c r="G722" s="23" t="s">
        <v>56</v>
      </c>
      <c r="H722" s="522">
        <f>'Plantilla 2015 '!K471</f>
        <v>124820.16661064514</v>
      </c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</row>
    <row r="723" spans="1:20">
      <c r="A723" s="18">
        <v>11401</v>
      </c>
      <c r="B723" s="19" t="s">
        <v>308</v>
      </c>
      <c r="C723" s="103" t="s">
        <v>309</v>
      </c>
      <c r="D723" s="55" t="s">
        <v>310</v>
      </c>
      <c r="E723" s="47" t="s">
        <v>311</v>
      </c>
      <c r="F723" s="108">
        <v>1323</v>
      </c>
      <c r="G723" s="23" t="s">
        <v>13</v>
      </c>
      <c r="H723" s="522">
        <f>'Plantilla 2015 '!I471</f>
        <v>936151.24957983871</v>
      </c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</row>
    <row r="724" spans="1:20">
      <c r="A724" s="18">
        <v>11401</v>
      </c>
      <c r="B724" s="19" t="s">
        <v>308</v>
      </c>
      <c r="C724" s="103" t="s">
        <v>309</v>
      </c>
      <c r="D724" s="55" t="s">
        <v>310</v>
      </c>
      <c r="E724" s="47" t="s">
        <v>311</v>
      </c>
      <c r="F724" s="24">
        <v>1541</v>
      </c>
      <c r="G724" s="28" t="s">
        <v>15</v>
      </c>
      <c r="H724" s="522">
        <f>'Plantilla 2015 '!J471</f>
        <v>607458.1441718064</v>
      </c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</row>
    <row r="725" spans="1:20">
      <c r="A725" s="18">
        <v>11401</v>
      </c>
      <c r="B725" s="19" t="s">
        <v>308</v>
      </c>
      <c r="C725" s="103" t="s">
        <v>309</v>
      </c>
      <c r="D725" s="55" t="s">
        <v>310</v>
      </c>
      <c r="E725" s="47" t="s">
        <v>311</v>
      </c>
      <c r="F725" s="24">
        <v>1551</v>
      </c>
      <c r="G725" s="23" t="s">
        <v>16</v>
      </c>
      <c r="H725" s="522">
        <f t="shared" ref="H725:H731" si="57">SUM(I725:T725)</f>
        <v>70000</v>
      </c>
      <c r="I725" s="102"/>
      <c r="J725" s="102">
        <v>10000</v>
      </c>
      <c r="K725" s="102"/>
      <c r="L725" s="102">
        <v>5000</v>
      </c>
      <c r="M725" s="102"/>
      <c r="N725" s="102">
        <v>50000</v>
      </c>
      <c r="O725" s="102"/>
      <c r="P725" s="102"/>
      <c r="Q725" s="102"/>
      <c r="R725" s="102">
        <v>5000</v>
      </c>
      <c r="S725" s="102"/>
      <c r="T725" s="102"/>
    </row>
    <row r="726" spans="1:20">
      <c r="A726" s="18">
        <v>11401</v>
      </c>
      <c r="B726" s="19" t="s">
        <v>308</v>
      </c>
      <c r="C726" s="103" t="s">
        <v>309</v>
      </c>
      <c r="D726" s="55" t="s">
        <v>310</v>
      </c>
      <c r="E726" s="47" t="s">
        <v>311</v>
      </c>
      <c r="F726" s="24">
        <v>2111</v>
      </c>
      <c r="G726" s="23" t="s">
        <v>17</v>
      </c>
      <c r="H726" s="522">
        <f t="shared" si="57"/>
        <v>22000</v>
      </c>
      <c r="I726" s="102"/>
      <c r="J726" s="102">
        <v>2000</v>
      </c>
      <c r="K726" s="102">
        <v>2000</v>
      </c>
      <c r="L726" s="102">
        <v>2000</v>
      </c>
      <c r="M726" s="102">
        <v>2000</v>
      </c>
      <c r="N726" s="102">
        <v>2000</v>
      </c>
      <c r="O726" s="102">
        <v>2000</v>
      </c>
      <c r="P726" s="102">
        <v>2000</v>
      </c>
      <c r="Q726" s="102">
        <v>2000</v>
      </c>
      <c r="R726" s="102">
        <v>2000</v>
      </c>
      <c r="S726" s="102">
        <v>2000</v>
      </c>
      <c r="T726" s="102">
        <v>2000</v>
      </c>
    </row>
    <row r="727" spans="1:20">
      <c r="A727" s="18">
        <v>11401</v>
      </c>
      <c r="B727" s="19" t="s">
        <v>308</v>
      </c>
      <c r="C727" s="103" t="s">
        <v>309</v>
      </c>
      <c r="D727" s="55" t="s">
        <v>310</v>
      </c>
      <c r="E727" s="47" t="s">
        <v>311</v>
      </c>
      <c r="F727" s="24">
        <v>2141</v>
      </c>
      <c r="G727" s="28" t="s">
        <v>36</v>
      </c>
      <c r="H727" s="522">
        <f t="shared" si="57"/>
        <v>7500</v>
      </c>
      <c r="I727" s="102"/>
      <c r="J727" s="102">
        <v>1500</v>
      </c>
      <c r="K727" s="102"/>
      <c r="L727" s="102"/>
      <c r="M727" s="102">
        <v>1500</v>
      </c>
      <c r="N727" s="102"/>
      <c r="O727" s="102">
        <v>1500</v>
      </c>
      <c r="P727" s="102">
        <v>1500</v>
      </c>
      <c r="Q727" s="102"/>
      <c r="R727" s="102"/>
      <c r="S727" s="102">
        <v>1500</v>
      </c>
      <c r="T727" s="102"/>
    </row>
    <row r="728" spans="1:20">
      <c r="A728" s="18">
        <v>11401</v>
      </c>
      <c r="B728" s="19" t="s">
        <v>308</v>
      </c>
      <c r="C728" s="103" t="s">
        <v>309</v>
      </c>
      <c r="D728" s="55" t="s">
        <v>310</v>
      </c>
      <c r="E728" s="47" t="s">
        <v>311</v>
      </c>
      <c r="F728" s="24">
        <v>2161</v>
      </c>
      <c r="G728" s="118" t="s">
        <v>136</v>
      </c>
      <c r="H728" s="522">
        <f t="shared" si="57"/>
        <v>16500</v>
      </c>
      <c r="I728" s="102"/>
      <c r="J728" s="102">
        <v>1500</v>
      </c>
      <c r="K728" s="102">
        <v>1500</v>
      </c>
      <c r="L728" s="102">
        <v>1500</v>
      </c>
      <c r="M728" s="102">
        <v>1500</v>
      </c>
      <c r="N728" s="102">
        <v>1500</v>
      </c>
      <c r="O728" s="102">
        <v>1500</v>
      </c>
      <c r="P728" s="102">
        <v>1500</v>
      </c>
      <c r="Q728" s="102">
        <v>1500</v>
      </c>
      <c r="R728" s="102">
        <v>1500</v>
      </c>
      <c r="S728" s="102">
        <v>1500</v>
      </c>
      <c r="T728" s="102">
        <v>1500</v>
      </c>
    </row>
    <row r="729" spans="1:20">
      <c r="A729" s="18">
        <v>11401</v>
      </c>
      <c r="B729" s="19" t="s">
        <v>308</v>
      </c>
      <c r="C729" s="103" t="s">
        <v>309</v>
      </c>
      <c r="D729" s="55" t="s">
        <v>310</v>
      </c>
      <c r="E729" s="47" t="s">
        <v>311</v>
      </c>
      <c r="F729" s="24">
        <v>3751</v>
      </c>
      <c r="G729" s="27" t="s">
        <v>73</v>
      </c>
      <c r="H729" s="522">
        <f t="shared" si="57"/>
        <v>11000</v>
      </c>
      <c r="I729" s="102"/>
      <c r="J729" s="102">
        <v>1000</v>
      </c>
      <c r="K729" s="102">
        <v>1000</v>
      </c>
      <c r="L729" s="102">
        <v>1000</v>
      </c>
      <c r="M729" s="102">
        <v>1000</v>
      </c>
      <c r="N729" s="102">
        <v>1000</v>
      </c>
      <c r="O729" s="102">
        <v>1000</v>
      </c>
      <c r="P729" s="102">
        <v>1000</v>
      </c>
      <c r="Q729" s="102">
        <v>1000</v>
      </c>
      <c r="R729" s="102">
        <v>1000</v>
      </c>
      <c r="S729" s="102">
        <v>1000</v>
      </c>
      <c r="T729" s="102">
        <v>1000</v>
      </c>
    </row>
    <row r="730" spans="1:20">
      <c r="A730" s="18">
        <v>11401</v>
      </c>
      <c r="B730" s="19" t="s">
        <v>308</v>
      </c>
      <c r="C730" s="103" t="s">
        <v>309</v>
      </c>
      <c r="D730" s="55" t="s">
        <v>310</v>
      </c>
      <c r="E730" s="47" t="s">
        <v>311</v>
      </c>
      <c r="F730" s="24">
        <v>3791</v>
      </c>
      <c r="G730" s="23" t="s">
        <v>41</v>
      </c>
      <c r="H730" s="522">
        <f t="shared" si="57"/>
        <v>1100</v>
      </c>
      <c r="I730" s="102"/>
      <c r="J730" s="102">
        <v>100</v>
      </c>
      <c r="K730" s="102">
        <v>100</v>
      </c>
      <c r="L730" s="102">
        <v>100</v>
      </c>
      <c r="M730" s="102">
        <v>100</v>
      </c>
      <c r="N730" s="102">
        <v>100</v>
      </c>
      <c r="O730" s="102">
        <v>100</v>
      </c>
      <c r="P730" s="102">
        <v>100</v>
      </c>
      <c r="Q730" s="102">
        <v>100</v>
      </c>
      <c r="R730" s="102">
        <v>100</v>
      </c>
      <c r="S730" s="102">
        <v>100</v>
      </c>
      <c r="T730" s="102">
        <v>100</v>
      </c>
    </row>
    <row r="731" spans="1:20">
      <c r="A731" s="18">
        <v>11401</v>
      </c>
      <c r="B731" s="19" t="s">
        <v>308</v>
      </c>
      <c r="C731" s="103" t="s">
        <v>309</v>
      </c>
      <c r="D731" s="55" t="s">
        <v>310</v>
      </c>
      <c r="E731" s="47" t="s">
        <v>311</v>
      </c>
      <c r="F731" s="47">
        <v>3981</v>
      </c>
      <c r="G731" s="23" t="s">
        <v>112</v>
      </c>
      <c r="H731" s="522">
        <f t="shared" si="57"/>
        <v>167352</v>
      </c>
      <c r="I731" s="102">
        <v>13946</v>
      </c>
      <c r="J731" s="102">
        <v>13946</v>
      </c>
      <c r="K731" s="102">
        <v>13946</v>
      </c>
      <c r="L731" s="102">
        <v>13946</v>
      </c>
      <c r="M731" s="102">
        <v>13946</v>
      </c>
      <c r="N731" s="102">
        <v>13946</v>
      </c>
      <c r="O731" s="102">
        <v>13946</v>
      </c>
      <c r="P731" s="102">
        <v>13946</v>
      </c>
      <c r="Q731" s="102">
        <v>13946</v>
      </c>
      <c r="R731" s="102">
        <v>13946</v>
      </c>
      <c r="S731" s="102">
        <v>13946</v>
      </c>
      <c r="T731" s="102">
        <v>13946</v>
      </c>
    </row>
    <row r="732" spans="1:20" s="589" customFormat="1">
      <c r="A732" s="18">
        <v>11401</v>
      </c>
      <c r="B732" s="19" t="s">
        <v>308</v>
      </c>
      <c r="C732" s="103" t="s">
        <v>312</v>
      </c>
      <c r="D732" s="55" t="s">
        <v>313</v>
      </c>
      <c r="E732" s="47" t="s">
        <v>314</v>
      </c>
      <c r="F732" s="24">
        <v>3341</v>
      </c>
      <c r="G732" s="23" t="s">
        <v>69</v>
      </c>
      <c r="H732" s="522">
        <f>SUM(I732:T732)</f>
        <v>24000</v>
      </c>
      <c r="I732" s="558">
        <v>3000</v>
      </c>
      <c r="J732" s="558">
        <v>3000</v>
      </c>
      <c r="K732" s="558">
        <v>3000</v>
      </c>
      <c r="L732" s="558">
        <v>3000</v>
      </c>
      <c r="M732" s="558">
        <v>3000</v>
      </c>
      <c r="N732" s="558">
        <v>3000</v>
      </c>
      <c r="O732" s="558">
        <v>3000</v>
      </c>
      <c r="P732" s="558">
        <v>3000</v>
      </c>
      <c r="Q732" s="558"/>
      <c r="R732" s="558"/>
      <c r="S732" s="558"/>
      <c r="T732" s="558"/>
    </row>
    <row r="733" spans="1:20" s="589" customFormat="1">
      <c r="A733" s="18">
        <v>11401</v>
      </c>
      <c r="B733" s="19" t="s">
        <v>308</v>
      </c>
      <c r="C733" s="103" t="s">
        <v>312</v>
      </c>
      <c r="D733" s="55" t="s">
        <v>313</v>
      </c>
      <c r="E733" s="47" t="s">
        <v>314</v>
      </c>
      <c r="F733" s="24">
        <v>3571</v>
      </c>
      <c r="G733" s="23" t="s">
        <v>110</v>
      </c>
      <c r="H733" s="522">
        <f>SUM(I733:T733)</f>
        <v>120000</v>
      </c>
      <c r="I733" s="558">
        <v>10000</v>
      </c>
      <c r="J733" s="558">
        <v>10000</v>
      </c>
      <c r="K733" s="558">
        <v>10000</v>
      </c>
      <c r="L733" s="558">
        <v>10000</v>
      </c>
      <c r="M733" s="558">
        <v>10000</v>
      </c>
      <c r="N733" s="558">
        <v>10000</v>
      </c>
      <c r="O733" s="558">
        <v>10000</v>
      </c>
      <c r="P733" s="558">
        <v>10000</v>
      </c>
      <c r="Q733" s="558">
        <v>10000</v>
      </c>
      <c r="R733" s="558">
        <v>10000</v>
      </c>
      <c r="S733" s="558">
        <v>10000</v>
      </c>
      <c r="T733" s="558">
        <v>10000</v>
      </c>
    </row>
    <row r="734" spans="1:20">
      <c r="A734" s="59"/>
      <c r="B734" s="60"/>
      <c r="C734" s="55"/>
      <c r="D734" s="55"/>
      <c r="E734" s="30" t="s">
        <v>1621</v>
      </c>
      <c r="F734" s="24"/>
      <c r="G734" s="74" t="s">
        <v>23</v>
      </c>
      <c r="H734" s="530">
        <f>SUM(H721:H733)</f>
        <v>9701108.3625098709</v>
      </c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</row>
    <row r="735" spans="1:20">
      <c r="A735" s="18">
        <v>11401</v>
      </c>
      <c r="B735" s="19" t="s">
        <v>308</v>
      </c>
      <c r="C735" s="103" t="s">
        <v>312</v>
      </c>
      <c r="D735" s="55" t="s">
        <v>313</v>
      </c>
      <c r="E735" s="47" t="s">
        <v>314</v>
      </c>
      <c r="F735" s="24">
        <v>2411</v>
      </c>
      <c r="G735" s="28" t="s">
        <v>265</v>
      </c>
      <c r="H735" s="522">
        <f>SUM(I735:T735)</f>
        <v>92000</v>
      </c>
      <c r="I735" s="558">
        <v>8000</v>
      </c>
      <c r="J735" s="558">
        <v>8000</v>
      </c>
      <c r="K735" s="558">
        <v>8000</v>
      </c>
      <c r="L735" s="558">
        <v>8000</v>
      </c>
      <c r="M735" s="558">
        <v>8000</v>
      </c>
      <c r="N735" s="558">
        <v>8000</v>
      </c>
      <c r="O735" s="558">
        <v>8000</v>
      </c>
      <c r="P735" s="558">
        <v>8000</v>
      </c>
      <c r="Q735" s="558">
        <v>8000</v>
      </c>
      <c r="R735" s="558">
        <v>8000</v>
      </c>
      <c r="S735" s="558">
        <v>8000</v>
      </c>
      <c r="T735" s="558">
        <v>4000</v>
      </c>
    </row>
    <row r="736" spans="1:20">
      <c r="A736" s="18">
        <v>11401</v>
      </c>
      <c r="B736" s="19" t="s">
        <v>308</v>
      </c>
      <c r="C736" s="103" t="s">
        <v>312</v>
      </c>
      <c r="D736" s="55" t="s">
        <v>313</v>
      </c>
      <c r="E736" s="47" t="s">
        <v>314</v>
      </c>
      <c r="F736" s="24">
        <v>3571</v>
      </c>
      <c r="G736" s="23" t="s">
        <v>110</v>
      </c>
      <c r="H736" s="522">
        <f>SUM(I736:T736)</f>
        <v>100000</v>
      </c>
      <c r="I736" s="558">
        <v>30000</v>
      </c>
      <c r="J736" s="558"/>
      <c r="K736" s="558"/>
      <c r="L736" s="558">
        <v>30000</v>
      </c>
      <c r="M736" s="558"/>
      <c r="N736" s="558"/>
      <c r="O736" s="558">
        <v>30000</v>
      </c>
      <c r="P736" s="558"/>
      <c r="Q736" s="558">
        <v>10000</v>
      </c>
      <c r="R736" s="558"/>
      <c r="S736" s="558"/>
      <c r="T736" s="558"/>
    </row>
    <row r="737" spans="1:20">
      <c r="A737" s="18">
        <v>11401</v>
      </c>
      <c r="B737" s="19" t="s">
        <v>308</v>
      </c>
      <c r="C737" s="103" t="s">
        <v>312</v>
      </c>
      <c r="D737" s="55" t="s">
        <v>313</v>
      </c>
      <c r="E737" s="47" t="s">
        <v>314</v>
      </c>
      <c r="F737" s="24">
        <v>3321</v>
      </c>
      <c r="G737" s="28" t="s">
        <v>252</v>
      </c>
      <c r="H737" s="522">
        <f>SUM(I737:T737)</f>
        <v>60000</v>
      </c>
      <c r="I737" s="558"/>
      <c r="J737" s="558">
        <v>30000</v>
      </c>
      <c r="K737" s="558"/>
      <c r="L737" s="558"/>
      <c r="M737" s="558"/>
      <c r="N737" s="558"/>
      <c r="O737" s="558"/>
      <c r="P737" s="558">
        <v>30000</v>
      </c>
      <c r="Q737" s="558"/>
      <c r="R737" s="558"/>
      <c r="S737" s="558"/>
      <c r="T737" s="558"/>
    </row>
    <row r="738" spans="1:20">
      <c r="A738" s="18">
        <v>11401</v>
      </c>
      <c r="B738" s="19" t="s">
        <v>308</v>
      </c>
      <c r="C738" s="103" t="s">
        <v>312</v>
      </c>
      <c r="D738" s="55" t="s">
        <v>313</v>
      </c>
      <c r="E738" s="47" t="s">
        <v>314</v>
      </c>
      <c r="F738" s="24">
        <v>2613</v>
      </c>
      <c r="G738" s="28" t="s">
        <v>315</v>
      </c>
      <c r="H738" s="522">
        <f>SUM(I738:T738)</f>
        <v>240000</v>
      </c>
      <c r="I738" s="558">
        <v>20000</v>
      </c>
      <c r="J738" s="558">
        <v>20000</v>
      </c>
      <c r="K738" s="558">
        <v>20000</v>
      </c>
      <c r="L738" s="558">
        <v>20000</v>
      </c>
      <c r="M738" s="558">
        <v>20000</v>
      </c>
      <c r="N738" s="558">
        <v>20000</v>
      </c>
      <c r="O738" s="558">
        <v>20000</v>
      </c>
      <c r="P738" s="558">
        <v>20000</v>
      </c>
      <c r="Q738" s="558">
        <v>20000</v>
      </c>
      <c r="R738" s="558">
        <v>20000</v>
      </c>
      <c r="S738" s="558">
        <v>20000</v>
      </c>
      <c r="T738" s="558">
        <v>20000</v>
      </c>
    </row>
    <row r="739" spans="1:20">
      <c r="A739" s="59"/>
      <c r="B739" s="60"/>
      <c r="C739" s="55"/>
      <c r="D739" s="55"/>
      <c r="E739" s="30" t="s">
        <v>1622</v>
      </c>
      <c r="F739" s="24"/>
      <c r="G739" s="30" t="s">
        <v>23</v>
      </c>
      <c r="H739" s="530">
        <f>SUM(H735:H738)</f>
        <v>492000</v>
      </c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</row>
    <row r="740" spans="1:20">
      <c r="A740" s="18">
        <v>11401</v>
      </c>
      <c r="B740" s="19" t="s">
        <v>308</v>
      </c>
      <c r="C740" s="103" t="s">
        <v>309</v>
      </c>
      <c r="D740" s="55" t="s">
        <v>316</v>
      </c>
      <c r="E740" s="47" t="s">
        <v>317</v>
      </c>
      <c r="F740" s="24">
        <v>2721</v>
      </c>
      <c r="G740" s="28" t="s">
        <v>318</v>
      </c>
      <c r="H740" s="522">
        <f>SUM(I740:T740)</f>
        <v>30000</v>
      </c>
      <c r="I740" s="558">
        <v>10000</v>
      </c>
      <c r="J740" s="558"/>
      <c r="K740" s="558"/>
      <c r="L740" s="558">
        <v>10000</v>
      </c>
      <c r="M740" s="558"/>
      <c r="N740" s="558"/>
      <c r="O740" s="558">
        <v>10000</v>
      </c>
      <c r="P740" s="558"/>
      <c r="Q740" s="558"/>
      <c r="R740" s="558"/>
      <c r="S740" s="558"/>
      <c r="T740" s="558"/>
    </row>
    <row r="741" spans="1:20">
      <c r="A741" s="18">
        <v>11401</v>
      </c>
      <c r="B741" s="19" t="s">
        <v>308</v>
      </c>
      <c r="C741" s="103" t="s">
        <v>309</v>
      </c>
      <c r="D741" s="55" t="s">
        <v>316</v>
      </c>
      <c r="E741" s="47" t="s">
        <v>317</v>
      </c>
      <c r="F741" s="24">
        <v>3591</v>
      </c>
      <c r="G741" s="28" t="s">
        <v>319</v>
      </c>
      <c r="H741" s="522">
        <f>SUM(I741:T741)</f>
        <v>12000</v>
      </c>
      <c r="I741" s="558"/>
      <c r="J741" s="558"/>
      <c r="K741" s="558">
        <v>3000</v>
      </c>
      <c r="L741" s="558"/>
      <c r="M741" s="558">
        <v>3000</v>
      </c>
      <c r="N741" s="558"/>
      <c r="O741" s="558">
        <v>3000</v>
      </c>
      <c r="P741" s="558"/>
      <c r="Q741" s="558">
        <v>3000</v>
      </c>
      <c r="R741" s="558"/>
      <c r="S741" s="558"/>
      <c r="T741" s="558"/>
    </row>
    <row r="742" spans="1:20">
      <c r="A742" s="18">
        <v>11401</v>
      </c>
      <c r="B742" s="19" t="s">
        <v>308</v>
      </c>
      <c r="C742" s="103" t="s">
        <v>309</v>
      </c>
      <c r="D742" s="55" t="s">
        <v>316</v>
      </c>
      <c r="E742" s="47" t="s">
        <v>317</v>
      </c>
      <c r="F742" s="88">
        <v>2411</v>
      </c>
      <c r="G742" s="28" t="s">
        <v>265</v>
      </c>
      <c r="H742" s="522">
        <f>SUM(I742:T742)</f>
        <v>168000</v>
      </c>
      <c r="I742" s="558">
        <v>14000</v>
      </c>
      <c r="J742" s="558">
        <v>14000</v>
      </c>
      <c r="K742" s="558">
        <v>14000</v>
      </c>
      <c r="L742" s="558">
        <v>14000</v>
      </c>
      <c r="M742" s="558">
        <v>14000</v>
      </c>
      <c r="N742" s="558">
        <v>14000</v>
      </c>
      <c r="O742" s="558">
        <v>14000</v>
      </c>
      <c r="P742" s="558">
        <v>14000</v>
      </c>
      <c r="Q742" s="558">
        <v>14000</v>
      </c>
      <c r="R742" s="558">
        <v>14000</v>
      </c>
      <c r="S742" s="558">
        <v>14000</v>
      </c>
      <c r="T742" s="558">
        <v>14000</v>
      </c>
    </row>
    <row r="743" spans="1:20">
      <c r="A743" s="18">
        <v>11401</v>
      </c>
      <c r="B743" s="19" t="s">
        <v>308</v>
      </c>
      <c r="C743" s="103" t="s">
        <v>309</v>
      </c>
      <c r="D743" s="55" t="s">
        <v>316</v>
      </c>
      <c r="E743" s="47" t="s">
        <v>317</v>
      </c>
      <c r="F743" s="88">
        <v>2421</v>
      </c>
      <c r="G743" s="28" t="s">
        <v>320</v>
      </c>
      <c r="H743" s="522">
        <f>SUM(I743:T743)</f>
        <v>192000</v>
      </c>
      <c r="I743" s="558">
        <v>16000</v>
      </c>
      <c r="J743" s="558">
        <v>16000</v>
      </c>
      <c r="K743" s="558">
        <v>16000</v>
      </c>
      <c r="L743" s="558">
        <v>16000</v>
      </c>
      <c r="M743" s="558">
        <v>16000</v>
      </c>
      <c r="N743" s="558">
        <v>16000</v>
      </c>
      <c r="O743" s="558">
        <v>16000</v>
      </c>
      <c r="P743" s="558">
        <v>16000</v>
      </c>
      <c r="Q743" s="558">
        <v>16000</v>
      </c>
      <c r="R743" s="558">
        <v>16000</v>
      </c>
      <c r="S743" s="558">
        <v>16000</v>
      </c>
      <c r="T743" s="558">
        <v>16000</v>
      </c>
    </row>
    <row r="744" spans="1:20">
      <c r="A744" s="18">
        <v>11401</v>
      </c>
      <c r="B744" s="19" t="s">
        <v>308</v>
      </c>
      <c r="C744" s="103" t="s">
        <v>309</v>
      </c>
      <c r="D744" s="55" t="s">
        <v>316</v>
      </c>
      <c r="E744" s="47" t="s">
        <v>317</v>
      </c>
      <c r="F744" s="88">
        <v>2431</v>
      </c>
      <c r="G744" s="28" t="s">
        <v>321</v>
      </c>
      <c r="H744" s="522">
        <f>SUM(I744:T744)</f>
        <v>30000</v>
      </c>
      <c r="I744" s="558">
        <v>2500</v>
      </c>
      <c r="J744" s="558">
        <v>2500</v>
      </c>
      <c r="K744" s="558">
        <v>2500</v>
      </c>
      <c r="L744" s="558">
        <v>2500</v>
      </c>
      <c r="M744" s="558">
        <v>2500</v>
      </c>
      <c r="N744" s="558">
        <v>2500</v>
      </c>
      <c r="O744" s="558">
        <v>2500</v>
      </c>
      <c r="P744" s="558">
        <v>2500</v>
      </c>
      <c r="Q744" s="558">
        <v>2500</v>
      </c>
      <c r="R744" s="558">
        <v>2500</v>
      </c>
      <c r="S744" s="558">
        <v>2500</v>
      </c>
      <c r="T744" s="558">
        <v>2500</v>
      </c>
    </row>
    <row r="745" spans="1:20">
      <c r="A745" s="59"/>
      <c r="B745" s="60"/>
      <c r="C745" s="55"/>
      <c r="D745" s="55"/>
      <c r="E745" s="30" t="s">
        <v>1623</v>
      </c>
      <c r="F745" s="24"/>
      <c r="G745" s="30" t="s">
        <v>23</v>
      </c>
      <c r="H745" s="530">
        <f>SUM(H740:H744)</f>
        <v>432000</v>
      </c>
      <c r="I745" s="558"/>
      <c r="J745" s="558"/>
      <c r="K745" s="558"/>
      <c r="L745" s="558"/>
      <c r="M745" s="558"/>
      <c r="N745" s="558"/>
      <c r="O745" s="558"/>
      <c r="P745" s="558"/>
      <c r="Q745" s="558"/>
      <c r="R745" s="558"/>
      <c r="S745" s="558"/>
      <c r="T745" s="558"/>
    </row>
    <row r="746" spans="1:20">
      <c r="A746" s="18">
        <v>11401</v>
      </c>
      <c r="B746" s="19" t="s">
        <v>308</v>
      </c>
      <c r="C746" s="103" t="s">
        <v>322</v>
      </c>
      <c r="D746" s="55" t="s">
        <v>323</v>
      </c>
      <c r="E746" s="47" t="s">
        <v>324</v>
      </c>
      <c r="F746" s="24">
        <v>2911</v>
      </c>
      <c r="G746" s="59" t="s">
        <v>118</v>
      </c>
      <c r="H746" s="522">
        <f>SUM(I746:T746)</f>
        <v>15000</v>
      </c>
      <c r="I746" s="558"/>
      <c r="J746" s="558">
        <v>3000</v>
      </c>
      <c r="K746" s="558"/>
      <c r="L746" s="558">
        <v>3000</v>
      </c>
      <c r="M746" s="558"/>
      <c r="N746" s="558">
        <v>3000</v>
      </c>
      <c r="O746" s="558"/>
      <c r="P746" s="558">
        <v>3000</v>
      </c>
      <c r="Q746" s="558"/>
      <c r="R746" s="558"/>
      <c r="S746" s="558">
        <v>3000</v>
      </c>
      <c r="T746" s="558"/>
    </row>
    <row r="747" spans="1:20">
      <c r="A747" s="18">
        <v>11401</v>
      </c>
      <c r="B747" s="19" t="s">
        <v>308</v>
      </c>
      <c r="C747" s="103" t="s">
        <v>322</v>
      </c>
      <c r="D747" s="55" t="s">
        <v>323</v>
      </c>
      <c r="E747" s="47" t="s">
        <v>324</v>
      </c>
      <c r="F747" s="24">
        <v>3571</v>
      </c>
      <c r="G747" s="23" t="s">
        <v>110</v>
      </c>
      <c r="H747" s="522">
        <f>SUM(I747:T747)</f>
        <v>24000</v>
      </c>
      <c r="I747" s="558">
        <v>2000</v>
      </c>
      <c r="J747" s="558">
        <v>2000</v>
      </c>
      <c r="K747" s="558">
        <v>2000</v>
      </c>
      <c r="L747" s="558">
        <v>2000</v>
      </c>
      <c r="M747" s="558">
        <v>2000</v>
      </c>
      <c r="N747" s="558">
        <v>2000</v>
      </c>
      <c r="O747" s="558">
        <v>2000</v>
      </c>
      <c r="P747" s="558">
        <v>2000</v>
      </c>
      <c r="Q747" s="558">
        <v>2000</v>
      </c>
      <c r="R747" s="558">
        <v>2000</v>
      </c>
      <c r="S747" s="558">
        <v>2000</v>
      </c>
      <c r="T747" s="558">
        <v>2000</v>
      </c>
    </row>
    <row r="748" spans="1:20">
      <c r="A748" s="18">
        <v>11401</v>
      </c>
      <c r="B748" s="19" t="s">
        <v>308</v>
      </c>
      <c r="C748" s="103" t="s">
        <v>322</v>
      </c>
      <c r="D748" s="55" t="s">
        <v>323</v>
      </c>
      <c r="E748" s="47" t="s">
        <v>324</v>
      </c>
      <c r="F748" s="24">
        <v>3591</v>
      </c>
      <c r="G748" s="28" t="s">
        <v>319</v>
      </c>
      <c r="H748" s="522">
        <f>SUM(I748:T748)</f>
        <v>48000</v>
      </c>
      <c r="I748" s="558">
        <v>4000</v>
      </c>
      <c r="J748" s="558">
        <v>4000</v>
      </c>
      <c r="K748" s="558">
        <v>4000</v>
      </c>
      <c r="L748" s="558">
        <v>4000</v>
      </c>
      <c r="M748" s="558">
        <v>4000</v>
      </c>
      <c r="N748" s="558">
        <v>4000</v>
      </c>
      <c r="O748" s="558">
        <v>4000</v>
      </c>
      <c r="P748" s="558">
        <v>4000</v>
      </c>
      <c r="Q748" s="558">
        <v>4000</v>
      </c>
      <c r="R748" s="558">
        <v>4000</v>
      </c>
      <c r="S748" s="558">
        <v>4000</v>
      </c>
      <c r="T748" s="558">
        <v>4000</v>
      </c>
    </row>
    <row r="749" spans="1:20">
      <c r="A749" s="59"/>
      <c r="B749" s="60"/>
      <c r="C749" s="55"/>
      <c r="D749" s="55"/>
      <c r="E749" s="30" t="s">
        <v>1625</v>
      </c>
      <c r="F749" s="24"/>
      <c r="G749" s="30" t="s">
        <v>23</v>
      </c>
      <c r="H749" s="530">
        <f>SUM(H746:H748)</f>
        <v>87000</v>
      </c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</row>
    <row r="750" spans="1:20">
      <c r="A750" s="18">
        <v>11401</v>
      </c>
      <c r="B750" s="19" t="s">
        <v>308</v>
      </c>
      <c r="C750" s="103" t="s">
        <v>325</v>
      </c>
      <c r="D750" s="55" t="s">
        <v>326</v>
      </c>
      <c r="E750" s="47" t="s">
        <v>327</v>
      </c>
      <c r="F750" s="24">
        <v>2612</v>
      </c>
      <c r="G750" s="28" t="s">
        <v>24</v>
      </c>
      <c r="H750" s="522">
        <f>SUM(I750:T750)</f>
        <v>600000</v>
      </c>
      <c r="I750" s="558">
        <v>50000</v>
      </c>
      <c r="J750" s="558">
        <v>50000</v>
      </c>
      <c r="K750" s="558">
        <v>50000</v>
      </c>
      <c r="L750" s="558">
        <v>50000</v>
      </c>
      <c r="M750" s="558">
        <v>50000</v>
      </c>
      <c r="N750" s="558">
        <v>50000</v>
      </c>
      <c r="O750" s="558">
        <v>50000</v>
      </c>
      <c r="P750" s="558">
        <v>50000</v>
      </c>
      <c r="Q750" s="558">
        <v>50000</v>
      </c>
      <c r="R750" s="558">
        <v>50000</v>
      </c>
      <c r="S750" s="558">
        <v>50000</v>
      </c>
      <c r="T750" s="558">
        <v>50000</v>
      </c>
    </row>
    <row r="751" spans="1:20">
      <c r="A751" s="18">
        <v>11401</v>
      </c>
      <c r="B751" s="19" t="s">
        <v>308</v>
      </c>
      <c r="C751" s="103" t="s">
        <v>325</v>
      </c>
      <c r="D751" s="55" t="s">
        <v>326</v>
      </c>
      <c r="E751" s="47" t="s">
        <v>327</v>
      </c>
      <c r="F751" s="24">
        <v>3571</v>
      </c>
      <c r="G751" s="23" t="s">
        <v>110</v>
      </c>
      <c r="H751" s="522">
        <f>SUM(I751:T751)</f>
        <v>90000</v>
      </c>
      <c r="I751" s="558"/>
      <c r="J751" s="558"/>
      <c r="K751" s="558">
        <v>30000</v>
      </c>
      <c r="L751" s="558"/>
      <c r="M751" s="558"/>
      <c r="N751" s="558">
        <v>30000</v>
      </c>
      <c r="O751" s="558"/>
      <c r="P751" s="558"/>
      <c r="Q751" s="558">
        <v>30000</v>
      </c>
      <c r="R751" s="558"/>
      <c r="S751" s="558"/>
      <c r="T751" s="558"/>
    </row>
    <row r="752" spans="1:20">
      <c r="A752" s="59"/>
      <c r="B752" s="60"/>
      <c r="C752" s="55"/>
      <c r="D752" s="55"/>
      <c r="E752" s="30" t="s">
        <v>1616</v>
      </c>
      <c r="F752" s="24"/>
      <c r="G752" s="30" t="s">
        <v>23</v>
      </c>
      <c r="H752" s="530">
        <f>SUM(H750:H751)</f>
        <v>690000</v>
      </c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</row>
    <row r="753" spans="1:20">
      <c r="A753" s="18">
        <v>11401</v>
      </c>
      <c r="B753" s="19" t="s">
        <v>308</v>
      </c>
      <c r="C753" s="103" t="s">
        <v>328</v>
      </c>
      <c r="D753" s="55" t="s">
        <v>329</v>
      </c>
      <c r="E753" s="47" t="s">
        <v>330</v>
      </c>
      <c r="F753" s="24">
        <v>2461</v>
      </c>
      <c r="G753" s="59" t="s">
        <v>153</v>
      </c>
      <c r="H753" s="522">
        <f t="shared" ref="H753:H758" si="58">SUM(I753:T753)</f>
        <v>720000</v>
      </c>
      <c r="I753" s="102">
        <v>60000</v>
      </c>
      <c r="J753" s="102">
        <v>60000</v>
      </c>
      <c r="K753" s="102">
        <v>60000</v>
      </c>
      <c r="L753" s="102">
        <v>60000</v>
      </c>
      <c r="M753" s="102">
        <v>60000</v>
      </c>
      <c r="N753" s="102">
        <v>60000</v>
      </c>
      <c r="O753" s="102">
        <v>60000</v>
      </c>
      <c r="P753" s="102">
        <v>60000</v>
      </c>
      <c r="Q753" s="102">
        <v>60000</v>
      </c>
      <c r="R753" s="102">
        <v>60000</v>
      </c>
      <c r="S753" s="102">
        <v>60000</v>
      </c>
      <c r="T753" s="102">
        <v>60000</v>
      </c>
    </row>
    <row r="754" spans="1:20">
      <c r="A754" s="18">
        <v>11401</v>
      </c>
      <c r="B754" s="19" t="s">
        <v>308</v>
      </c>
      <c r="C754" s="103" t="s">
        <v>328</v>
      </c>
      <c r="D754" s="55" t="s">
        <v>329</v>
      </c>
      <c r="E754" s="47" t="s">
        <v>330</v>
      </c>
      <c r="F754" s="88">
        <v>2612</v>
      </c>
      <c r="G754" s="23" t="s">
        <v>24</v>
      </c>
      <c r="H754" s="522">
        <f t="shared" si="58"/>
        <v>120000</v>
      </c>
      <c r="I754" s="559">
        <v>10000</v>
      </c>
      <c r="J754" s="559">
        <v>10000</v>
      </c>
      <c r="K754" s="559">
        <v>10000</v>
      </c>
      <c r="L754" s="559">
        <v>10000</v>
      </c>
      <c r="M754" s="559">
        <v>10000</v>
      </c>
      <c r="N754" s="559">
        <v>10000</v>
      </c>
      <c r="O754" s="559">
        <v>10000</v>
      </c>
      <c r="P754" s="559">
        <v>10000</v>
      </c>
      <c r="Q754" s="559">
        <v>10000</v>
      </c>
      <c r="R754" s="559">
        <v>10000</v>
      </c>
      <c r="S754" s="559">
        <v>10000</v>
      </c>
      <c r="T754" s="559">
        <v>10000</v>
      </c>
    </row>
    <row r="755" spans="1:20">
      <c r="A755" s="18">
        <v>11401</v>
      </c>
      <c r="B755" s="19" t="s">
        <v>308</v>
      </c>
      <c r="C755" s="103" t="s">
        <v>328</v>
      </c>
      <c r="D755" s="55" t="s">
        <v>329</v>
      </c>
      <c r="E755" s="47" t="s">
        <v>330</v>
      </c>
      <c r="F755" s="88">
        <v>2721</v>
      </c>
      <c r="G755" s="28" t="s">
        <v>318</v>
      </c>
      <c r="H755" s="522">
        <f t="shared" si="58"/>
        <v>3000</v>
      </c>
      <c r="I755" s="559"/>
      <c r="J755" s="569"/>
      <c r="K755" s="559">
        <v>3000</v>
      </c>
      <c r="L755" s="559"/>
      <c r="M755" s="559"/>
      <c r="N755" s="559"/>
      <c r="O755" s="559"/>
      <c r="P755" s="559"/>
      <c r="Q755" s="559"/>
      <c r="R755" s="559"/>
      <c r="S755" s="559"/>
      <c r="T755" s="559"/>
    </row>
    <row r="756" spans="1:20">
      <c r="A756" s="18">
        <v>11401</v>
      </c>
      <c r="B756" s="19" t="s">
        <v>308</v>
      </c>
      <c r="C756" s="103" t="s">
        <v>328</v>
      </c>
      <c r="D756" s="55" t="s">
        <v>329</v>
      </c>
      <c r="E756" s="47" t="s">
        <v>330</v>
      </c>
      <c r="F756" s="24">
        <v>2911</v>
      </c>
      <c r="G756" s="59" t="s">
        <v>118</v>
      </c>
      <c r="H756" s="522">
        <f t="shared" si="58"/>
        <v>9000</v>
      </c>
      <c r="I756" s="559"/>
      <c r="J756" s="570">
        <v>3000</v>
      </c>
      <c r="K756" s="559"/>
      <c r="L756" s="559"/>
      <c r="M756" s="559"/>
      <c r="N756" s="559"/>
      <c r="O756" s="559">
        <v>3000</v>
      </c>
      <c r="P756" s="559"/>
      <c r="Q756" s="559"/>
      <c r="R756" s="559"/>
      <c r="S756" s="559">
        <v>3000</v>
      </c>
      <c r="T756" s="559"/>
    </row>
    <row r="757" spans="1:20" s="589" customFormat="1">
      <c r="A757" s="18">
        <v>11401</v>
      </c>
      <c r="B757" s="19" t="s">
        <v>308</v>
      </c>
      <c r="C757" s="103" t="s">
        <v>328</v>
      </c>
      <c r="D757" s="55" t="s">
        <v>329</v>
      </c>
      <c r="E757" s="47" t="s">
        <v>330</v>
      </c>
      <c r="F757" s="24">
        <v>3112</v>
      </c>
      <c r="G757" s="616" t="s">
        <v>1616</v>
      </c>
      <c r="H757" s="522">
        <f t="shared" si="58"/>
        <v>400000</v>
      </c>
      <c r="I757" s="559"/>
      <c r="J757" s="617"/>
      <c r="K757" s="559"/>
      <c r="L757" s="559"/>
      <c r="M757" s="559"/>
      <c r="N757" s="559"/>
      <c r="O757" s="559"/>
      <c r="P757" s="559"/>
      <c r="Q757" s="559"/>
      <c r="R757" s="559"/>
      <c r="S757" s="559"/>
      <c r="T757" s="559">
        <v>400000</v>
      </c>
    </row>
    <row r="758" spans="1:20">
      <c r="A758" s="18">
        <v>11401</v>
      </c>
      <c r="B758" s="19" t="s">
        <v>308</v>
      </c>
      <c r="C758" s="103" t="s">
        <v>328</v>
      </c>
      <c r="D758" s="55" t="s">
        <v>329</v>
      </c>
      <c r="E758" s="47" t="s">
        <v>330</v>
      </c>
      <c r="F758" s="24">
        <v>3551</v>
      </c>
      <c r="G758" s="28" t="s">
        <v>262</v>
      </c>
      <c r="H758" s="522">
        <f t="shared" si="58"/>
        <v>60000</v>
      </c>
      <c r="I758" s="558">
        <v>5000</v>
      </c>
      <c r="J758" s="558">
        <v>5000</v>
      </c>
      <c r="K758" s="558">
        <v>5000</v>
      </c>
      <c r="L758" s="558">
        <v>5000</v>
      </c>
      <c r="M758" s="558">
        <v>5000</v>
      </c>
      <c r="N758" s="558">
        <v>5000</v>
      </c>
      <c r="O758" s="558">
        <v>5000</v>
      </c>
      <c r="P758" s="558">
        <v>5000</v>
      </c>
      <c r="Q758" s="558">
        <v>5000</v>
      </c>
      <c r="R758" s="558">
        <v>5000</v>
      </c>
      <c r="S758" s="558">
        <v>5000</v>
      </c>
      <c r="T758" s="558">
        <v>5000</v>
      </c>
    </row>
    <row r="759" spans="1:20">
      <c r="A759" s="59"/>
      <c r="B759" s="60"/>
      <c r="C759" s="55"/>
      <c r="D759" s="55"/>
      <c r="E759" s="30" t="s">
        <v>1624</v>
      </c>
      <c r="F759" s="24"/>
      <c r="G759" s="30" t="s">
        <v>23</v>
      </c>
      <c r="H759" s="530">
        <f>SUM(H753:H758)</f>
        <v>1312000</v>
      </c>
      <c r="I759" s="571"/>
      <c r="J759" s="571"/>
      <c r="K759" s="571"/>
      <c r="L759" s="571"/>
      <c r="M759" s="571"/>
      <c r="N759" s="571"/>
      <c r="O759" s="571"/>
      <c r="P759" s="571"/>
      <c r="Q759" s="571"/>
      <c r="R759" s="571"/>
      <c r="S759" s="571"/>
      <c r="T759" s="571"/>
    </row>
    <row r="760" spans="1:20">
      <c r="A760" s="18">
        <v>11401</v>
      </c>
      <c r="B760" s="19" t="s">
        <v>308</v>
      </c>
      <c r="C760" s="103" t="s">
        <v>309</v>
      </c>
      <c r="D760" s="55" t="s">
        <v>310</v>
      </c>
      <c r="E760" s="47" t="s">
        <v>311</v>
      </c>
      <c r="F760" s="24">
        <v>2141</v>
      </c>
      <c r="G760" s="107" t="s">
        <v>278</v>
      </c>
      <c r="H760" s="522">
        <f t="shared" ref="H760:H766" si="59">SUM(I760:T760)</f>
        <v>3600</v>
      </c>
      <c r="I760" s="571"/>
      <c r="J760" s="571">
        <v>1800</v>
      </c>
      <c r="K760" s="571"/>
      <c r="L760" s="571"/>
      <c r="M760" s="571"/>
      <c r="N760" s="571"/>
      <c r="O760" s="571">
        <v>1800</v>
      </c>
      <c r="P760" s="571"/>
      <c r="Q760" s="571"/>
      <c r="R760" s="571"/>
      <c r="S760" s="571"/>
      <c r="T760" s="571"/>
    </row>
    <row r="761" spans="1:20">
      <c r="A761" s="18">
        <v>11401</v>
      </c>
      <c r="B761" s="19" t="s">
        <v>308</v>
      </c>
      <c r="C761" s="103" t="s">
        <v>309</v>
      </c>
      <c r="D761" s="55" t="s">
        <v>310</v>
      </c>
      <c r="E761" s="47" t="s">
        <v>311</v>
      </c>
      <c r="F761" s="24">
        <v>2161</v>
      </c>
      <c r="G761" s="616" t="s">
        <v>331</v>
      </c>
      <c r="H761" s="522">
        <f t="shared" si="59"/>
        <v>108000</v>
      </c>
      <c r="I761" s="571">
        <v>9000</v>
      </c>
      <c r="J761" s="571">
        <v>9000</v>
      </c>
      <c r="K761" s="571">
        <v>9000</v>
      </c>
      <c r="L761" s="571">
        <v>9000</v>
      </c>
      <c r="M761" s="571">
        <v>9000</v>
      </c>
      <c r="N761" s="571">
        <v>9000</v>
      </c>
      <c r="O761" s="571">
        <v>9000</v>
      </c>
      <c r="P761" s="571">
        <v>9000</v>
      </c>
      <c r="Q761" s="571">
        <v>9000</v>
      </c>
      <c r="R761" s="571">
        <v>9000</v>
      </c>
      <c r="S761" s="571">
        <v>9000</v>
      </c>
      <c r="T761" s="571">
        <v>9000</v>
      </c>
    </row>
    <row r="762" spans="1:20">
      <c r="A762" s="18">
        <v>11401</v>
      </c>
      <c r="B762" s="19" t="s">
        <v>308</v>
      </c>
      <c r="C762" s="103" t="s">
        <v>309</v>
      </c>
      <c r="D762" s="55" t="s">
        <v>310</v>
      </c>
      <c r="E762" s="47" t="s">
        <v>311</v>
      </c>
      <c r="F762" s="24">
        <v>2612</v>
      </c>
      <c r="G762" s="28" t="s">
        <v>24</v>
      </c>
      <c r="H762" s="522">
        <f t="shared" si="59"/>
        <v>96000</v>
      </c>
      <c r="I762" s="571">
        <v>8000</v>
      </c>
      <c r="J762" s="571">
        <v>8000</v>
      </c>
      <c r="K762" s="571">
        <v>8000</v>
      </c>
      <c r="L762" s="571">
        <v>8000</v>
      </c>
      <c r="M762" s="571">
        <v>8000</v>
      </c>
      <c r="N762" s="571">
        <v>8000</v>
      </c>
      <c r="O762" s="571">
        <v>8000</v>
      </c>
      <c r="P762" s="571">
        <v>8000</v>
      </c>
      <c r="Q762" s="571">
        <v>8000</v>
      </c>
      <c r="R762" s="571">
        <v>8000</v>
      </c>
      <c r="S762" s="571">
        <v>8000</v>
      </c>
      <c r="T762" s="571">
        <v>8000</v>
      </c>
    </row>
    <row r="763" spans="1:20">
      <c r="A763" s="18">
        <v>11401</v>
      </c>
      <c r="B763" s="19" t="s">
        <v>308</v>
      </c>
      <c r="C763" s="103" t="s">
        <v>309</v>
      </c>
      <c r="D763" s="55" t="s">
        <v>310</v>
      </c>
      <c r="E763" s="47" t="s">
        <v>311</v>
      </c>
      <c r="F763" s="24">
        <v>2821</v>
      </c>
      <c r="G763" s="28" t="s">
        <v>332</v>
      </c>
      <c r="H763" s="522">
        <f t="shared" si="59"/>
        <v>12000</v>
      </c>
      <c r="I763" s="558">
        <v>1000</v>
      </c>
      <c r="J763" s="558">
        <v>1000</v>
      </c>
      <c r="K763" s="558">
        <v>1000</v>
      </c>
      <c r="L763" s="558">
        <v>1000</v>
      </c>
      <c r="M763" s="558">
        <v>1000</v>
      </c>
      <c r="N763" s="558">
        <v>1000</v>
      </c>
      <c r="O763" s="558">
        <v>1000</v>
      </c>
      <c r="P763" s="558">
        <v>1000</v>
      </c>
      <c r="Q763" s="558">
        <v>1000</v>
      </c>
      <c r="R763" s="558">
        <v>1000</v>
      </c>
      <c r="S763" s="558">
        <v>1000</v>
      </c>
      <c r="T763" s="558">
        <v>1000</v>
      </c>
    </row>
    <row r="764" spans="1:20">
      <c r="A764" s="18">
        <v>11401</v>
      </c>
      <c r="B764" s="19" t="s">
        <v>308</v>
      </c>
      <c r="C764" s="103" t="s">
        <v>309</v>
      </c>
      <c r="D764" s="55" t="s">
        <v>310</v>
      </c>
      <c r="E764" s="47" t="s">
        <v>311</v>
      </c>
      <c r="F764" s="24">
        <v>2911</v>
      </c>
      <c r="G764" s="59" t="s">
        <v>118</v>
      </c>
      <c r="H764" s="522">
        <f t="shared" si="59"/>
        <v>15000</v>
      </c>
      <c r="I764" s="571"/>
      <c r="J764" s="571">
        <v>3000</v>
      </c>
      <c r="K764" s="571"/>
      <c r="L764" s="571">
        <v>3000</v>
      </c>
      <c r="M764" s="571"/>
      <c r="N764" s="571">
        <v>3000</v>
      </c>
      <c r="O764" s="571"/>
      <c r="P764" s="571"/>
      <c r="Q764" s="571">
        <v>3000</v>
      </c>
      <c r="R764" s="571"/>
      <c r="S764" s="571">
        <v>3000</v>
      </c>
      <c r="T764" s="571"/>
    </row>
    <row r="765" spans="1:20">
      <c r="A765" s="18">
        <v>11401</v>
      </c>
      <c r="B765" s="19" t="s">
        <v>308</v>
      </c>
      <c r="C765" s="103" t="s">
        <v>309</v>
      </c>
      <c r="D765" s="55" t="s">
        <v>310</v>
      </c>
      <c r="E765" s="47" t="s">
        <v>311</v>
      </c>
      <c r="F765" s="24">
        <v>3551</v>
      </c>
      <c r="G765" s="59" t="s">
        <v>333</v>
      </c>
      <c r="H765" s="522">
        <f t="shared" si="59"/>
        <v>104000</v>
      </c>
      <c r="I765" s="571"/>
      <c r="J765" s="571"/>
      <c r="K765" s="571">
        <v>8000</v>
      </c>
      <c r="L765" s="571"/>
      <c r="M765" s="571"/>
      <c r="N765" s="571">
        <v>8000</v>
      </c>
      <c r="O765" s="571"/>
      <c r="P765" s="571"/>
      <c r="Q765" s="571">
        <v>8000</v>
      </c>
      <c r="R765" s="571"/>
      <c r="S765" s="571">
        <v>80000</v>
      </c>
      <c r="T765" s="571"/>
    </row>
    <row r="766" spans="1:20">
      <c r="A766" s="18">
        <v>11401</v>
      </c>
      <c r="B766" s="19" t="s">
        <v>308</v>
      </c>
      <c r="C766" s="103" t="s">
        <v>309</v>
      </c>
      <c r="D766" s="55" t="s">
        <v>310</v>
      </c>
      <c r="E766" s="47" t="s">
        <v>311</v>
      </c>
      <c r="F766" s="24">
        <v>3571</v>
      </c>
      <c r="G766" s="23" t="s">
        <v>110</v>
      </c>
      <c r="H766" s="522">
        <f t="shared" si="59"/>
        <v>120000</v>
      </c>
      <c r="I766" s="558">
        <v>10000</v>
      </c>
      <c r="J766" s="558">
        <v>10000</v>
      </c>
      <c r="K766" s="558">
        <v>10000</v>
      </c>
      <c r="L766" s="558">
        <v>10000</v>
      </c>
      <c r="M766" s="558">
        <v>10000</v>
      </c>
      <c r="N766" s="558">
        <v>10000</v>
      </c>
      <c r="O766" s="558">
        <v>10000</v>
      </c>
      <c r="P766" s="558">
        <v>10000</v>
      </c>
      <c r="Q766" s="558">
        <v>10000</v>
      </c>
      <c r="R766" s="558">
        <v>10000</v>
      </c>
      <c r="S766" s="558">
        <v>10000</v>
      </c>
      <c r="T766" s="558">
        <v>10000</v>
      </c>
    </row>
    <row r="767" spans="1:20">
      <c r="A767" s="59"/>
      <c r="B767" s="60"/>
      <c r="C767" s="55"/>
      <c r="D767" s="55"/>
      <c r="E767" s="30"/>
      <c r="F767" s="36"/>
      <c r="G767" s="30" t="s">
        <v>23</v>
      </c>
      <c r="H767" s="530">
        <f>SUM(H760:H766)</f>
        <v>458600</v>
      </c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</row>
    <row r="768" spans="1:20">
      <c r="A768" s="59"/>
      <c r="B768" s="60"/>
      <c r="C768" s="55"/>
      <c r="D768" s="55"/>
      <c r="E768" s="30"/>
      <c r="F768" s="22"/>
      <c r="G768" s="78" t="s">
        <v>29</v>
      </c>
      <c r="H768" s="526">
        <f>+H734+H739+H745+H749+H752+H759+H767</f>
        <v>13172708.362509871</v>
      </c>
      <c r="I768" s="38">
        <f t="shared" ref="I768:T768" si="60">SUM(I721:I766)</f>
        <v>286446</v>
      </c>
      <c r="J768" s="38">
        <f t="shared" si="60"/>
        <v>303346</v>
      </c>
      <c r="K768" s="38">
        <f t="shared" si="60"/>
        <v>295046</v>
      </c>
      <c r="L768" s="38">
        <f t="shared" si="60"/>
        <v>302046</v>
      </c>
      <c r="M768" s="38">
        <f t="shared" si="60"/>
        <v>255546</v>
      </c>
      <c r="N768" s="38">
        <f t="shared" si="60"/>
        <v>345046</v>
      </c>
      <c r="O768" s="38">
        <f t="shared" si="60"/>
        <v>300346</v>
      </c>
      <c r="P768" s="38">
        <f t="shared" si="60"/>
        <v>285546</v>
      </c>
      <c r="Q768" s="38">
        <f t="shared" si="60"/>
        <v>302046</v>
      </c>
      <c r="R768" s="38">
        <f t="shared" si="60"/>
        <v>253046</v>
      </c>
      <c r="S768" s="38">
        <f t="shared" si="60"/>
        <v>338546</v>
      </c>
      <c r="T768" s="38">
        <f t="shared" si="60"/>
        <v>644046</v>
      </c>
    </row>
    <row r="769" spans="1:20">
      <c r="F769" s="64"/>
    </row>
    <row r="770" spans="1:20" s="516" customFormat="1">
      <c r="F770" s="64"/>
      <c r="H770" s="532"/>
    </row>
    <row r="771" spans="1:20">
      <c r="F771" s="64"/>
    </row>
    <row r="772" spans="1:20" ht="18.75">
      <c r="A772" s="49"/>
      <c r="B772" s="50"/>
      <c r="C772" s="51"/>
      <c r="D772" s="51"/>
      <c r="E772" s="52"/>
      <c r="F772" s="53"/>
      <c r="G772" s="1001" t="s">
        <v>1704</v>
      </c>
      <c r="H772" s="531"/>
      <c r="I772" s="16"/>
      <c r="J772" s="17"/>
      <c r="K772" s="16"/>
      <c r="L772" s="17"/>
      <c r="M772" s="16"/>
      <c r="N772" s="16"/>
      <c r="O772" s="17"/>
      <c r="P772" s="15"/>
      <c r="Q772" s="15"/>
      <c r="R772" s="15"/>
      <c r="S772" s="15"/>
      <c r="T772" s="15"/>
    </row>
    <row r="773" spans="1:20">
      <c r="A773" s="18" t="s">
        <v>335</v>
      </c>
      <c r="B773" s="19" t="s">
        <v>336</v>
      </c>
      <c r="C773" s="103" t="s">
        <v>337</v>
      </c>
      <c r="D773" s="55" t="s">
        <v>338</v>
      </c>
      <c r="E773" s="47" t="s">
        <v>339</v>
      </c>
      <c r="F773" s="24">
        <v>1131</v>
      </c>
      <c r="G773" s="23" t="s">
        <v>12</v>
      </c>
      <c r="H773" s="522">
        <f>'Plantilla 2015 '!L506-14768817.33</f>
        <v>598263.57565176301</v>
      </c>
      <c r="I773" s="25"/>
      <c r="J773" s="57"/>
      <c r="K773" s="25"/>
      <c r="L773" s="57"/>
      <c r="M773" s="25"/>
      <c r="N773" s="25"/>
      <c r="O773" s="57"/>
      <c r="P773" s="119"/>
      <c r="Q773" s="119"/>
      <c r="R773" s="119"/>
      <c r="S773" s="119"/>
      <c r="T773" s="119"/>
    </row>
    <row r="774" spans="1:20">
      <c r="A774" s="18" t="s">
        <v>335</v>
      </c>
      <c r="B774" s="19" t="s">
        <v>336</v>
      </c>
      <c r="C774" s="103" t="s">
        <v>337</v>
      </c>
      <c r="D774" s="55" t="s">
        <v>338</v>
      </c>
      <c r="E774" s="47" t="s">
        <v>339</v>
      </c>
      <c r="F774" s="24">
        <v>1321</v>
      </c>
      <c r="G774" s="23" t="s">
        <v>56</v>
      </c>
      <c r="H774" s="522">
        <f>'Plantilla 2015 '!K506-240138.99</f>
        <v>9834.4700785501045</v>
      </c>
      <c r="I774" s="25"/>
      <c r="J774" s="57"/>
      <c r="K774" s="25"/>
      <c r="L774" s="57"/>
      <c r="M774" s="25"/>
      <c r="N774" s="25"/>
      <c r="O774" s="57"/>
      <c r="P774" s="119"/>
      <c r="Q774" s="119"/>
      <c r="R774" s="119"/>
      <c r="S774" s="119"/>
      <c r="T774" s="119"/>
    </row>
    <row r="775" spans="1:20">
      <c r="A775" s="18" t="s">
        <v>335</v>
      </c>
      <c r="B775" s="19" t="s">
        <v>336</v>
      </c>
      <c r="C775" s="103" t="s">
        <v>337</v>
      </c>
      <c r="D775" s="55" t="s">
        <v>338</v>
      </c>
      <c r="E775" s="47" t="s">
        <v>339</v>
      </c>
      <c r="F775" s="24">
        <v>1323</v>
      </c>
      <c r="G775" s="23" t="s">
        <v>13</v>
      </c>
      <c r="H775" s="522">
        <f>'Plantilla 2015 '!I506-1820813</f>
        <v>56683.129410664085</v>
      </c>
      <c r="I775" s="25"/>
      <c r="J775" s="57"/>
      <c r="K775" s="25"/>
      <c r="L775" s="57"/>
      <c r="M775" s="25"/>
      <c r="N775" s="25"/>
      <c r="O775" s="57"/>
      <c r="P775" s="119"/>
      <c r="Q775" s="119"/>
      <c r="R775" s="119"/>
      <c r="S775" s="119"/>
      <c r="T775" s="119"/>
    </row>
    <row r="776" spans="1:20">
      <c r="A776" s="18" t="s">
        <v>335</v>
      </c>
      <c r="B776" s="19" t="s">
        <v>336</v>
      </c>
      <c r="C776" s="103" t="s">
        <v>337</v>
      </c>
      <c r="D776" s="55" t="s">
        <v>338</v>
      </c>
      <c r="E776" s="47" t="s">
        <v>339</v>
      </c>
      <c r="F776" s="24">
        <v>1541</v>
      </c>
      <c r="G776" s="28" t="s">
        <v>15</v>
      </c>
      <c r="H776" s="522">
        <f>'Plantilla 2015 '!J506-1181505.39</f>
        <v>37008.660494400421</v>
      </c>
      <c r="I776" s="25"/>
      <c r="J776" s="57"/>
      <c r="K776" s="25"/>
      <c r="L776" s="57"/>
      <c r="M776" s="25"/>
      <c r="N776" s="25"/>
      <c r="O776" s="57"/>
      <c r="P776" s="119"/>
      <c r="Q776" s="119"/>
      <c r="R776" s="119"/>
      <c r="S776" s="119"/>
      <c r="T776" s="119"/>
    </row>
    <row r="777" spans="1:20">
      <c r="A777" s="18" t="s">
        <v>335</v>
      </c>
      <c r="B777" s="19" t="s">
        <v>336</v>
      </c>
      <c r="C777" s="103" t="s">
        <v>337</v>
      </c>
      <c r="D777" s="55" t="s">
        <v>338</v>
      </c>
      <c r="E777" s="47" t="s">
        <v>339</v>
      </c>
      <c r="F777" s="24">
        <v>1211</v>
      </c>
      <c r="G777" s="28" t="s">
        <v>340</v>
      </c>
      <c r="H777" s="522">
        <f t="shared" ref="H777:H805" si="61">SUM(I777:T777)</f>
        <v>50000</v>
      </c>
      <c r="I777" s="567"/>
      <c r="J777" s="567">
        <v>50000</v>
      </c>
      <c r="K777" s="567"/>
      <c r="L777" s="567"/>
      <c r="M777" s="567"/>
      <c r="N777" s="567"/>
      <c r="O777" s="567"/>
      <c r="P777" s="567"/>
      <c r="Q777" s="567"/>
      <c r="R777" s="567"/>
      <c r="S777" s="567"/>
      <c r="T777" s="567"/>
    </row>
    <row r="778" spans="1:20">
      <c r="A778" s="18" t="s">
        <v>335</v>
      </c>
      <c r="B778" s="19" t="s">
        <v>336</v>
      </c>
      <c r="C778" s="103" t="s">
        <v>337</v>
      </c>
      <c r="D778" s="55" t="s">
        <v>338</v>
      </c>
      <c r="E778" s="47" t="s">
        <v>339</v>
      </c>
      <c r="F778" s="24">
        <v>1331</v>
      </c>
      <c r="G778" s="28" t="s">
        <v>341</v>
      </c>
      <c r="H778" s="522">
        <f t="shared" si="61"/>
        <v>99600</v>
      </c>
      <c r="I778" s="567">
        <v>8300</v>
      </c>
      <c r="J778" s="567">
        <v>8300</v>
      </c>
      <c r="K778" s="567">
        <v>8300</v>
      </c>
      <c r="L778" s="567">
        <v>8300</v>
      </c>
      <c r="M778" s="567">
        <v>8300</v>
      </c>
      <c r="N778" s="567">
        <v>8300</v>
      </c>
      <c r="O778" s="567">
        <v>8300</v>
      </c>
      <c r="P778" s="567">
        <v>8300</v>
      </c>
      <c r="Q778" s="567">
        <v>8300</v>
      </c>
      <c r="R778" s="567">
        <v>8300</v>
      </c>
      <c r="S778" s="567">
        <v>8300</v>
      </c>
      <c r="T778" s="567">
        <v>8300</v>
      </c>
    </row>
    <row r="779" spans="1:20" s="516" customFormat="1">
      <c r="A779" s="18" t="s">
        <v>335</v>
      </c>
      <c r="B779" s="19" t="s">
        <v>336</v>
      </c>
      <c r="C779" s="103" t="s">
        <v>337</v>
      </c>
      <c r="D779" s="55" t="s">
        <v>338</v>
      </c>
      <c r="E779" s="47" t="s">
        <v>339</v>
      </c>
      <c r="F779" s="576">
        <v>1342</v>
      </c>
      <c r="G779" s="27" t="s">
        <v>1604</v>
      </c>
      <c r="H779" s="522">
        <f t="shared" si="61"/>
        <v>180000</v>
      </c>
      <c r="I779" s="567">
        <v>15000</v>
      </c>
      <c r="J779" s="567">
        <v>15000</v>
      </c>
      <c r="K779" s="567">
        <v>15000</v>
      </c>
      <c r="L779" s="567">
        <v>15000</v>
      </c>
      <c r="M779" s="567">
        <v>15000</v>
      </c>
      <c r="N779" s="567">
        <v>15000</v>
      </c>
      <c r="O779" s="567">
        <v>15000</v>
      </c>
      <c r="P779" s="567">
        <v>15000</v>
      </c>
      <c r="Q779" s="567">
        <v>15000</v>
      </c>
      <c r="R779" s="567">
        <v>15000</v>
      </c>
      <c r="S779" s="567">
        <v>15000</v>
      </c>
      <c r="T779" s="567">
        <v>15000</v>
      </c>
    </row>
    <row r="780" spans="1:20">
      <c r="A780" s="18" t="s">
        <v>335</v>
      </c>
      <c r="B780" s="19" t="s">
        <v>336</v>
      </c>
      <c r="C780" s="103" t="s">
        <v>337</v>
      </c>
      <c r="D780" s="55" t="s">
        <v>338</v>
      </c>
      <c r="E780" s="47" t="s">
        <v>339</v>
      </c>
      <c r="F780" s="24">
        <v>1441</v>
      </c>
      <c r="G780" s="28" t="s">
        <v>342</v>
      </c>
      <c r="H780" s="522">
        <f t="shared" si="61"/>
        <v>260000</v>
      </c>
      <c r="I780" s="567"/>
      <c r="J780" s="567"/>
      <c r="K780" s="567"/>
      <c r="L780" s="567"/>
      <c r="M780" s="567">
        <v>260000</v>
      </c>
      <c r="N780" s="567"/>
      <c r="O780" s="567"/>
      <c r="P780" s="567"/>
      <c r="Q780" s="567"/>
      <c r="R780" s="567"/>
      <c r="S780" s="567"/>
      <c r="T780" s="567"/>
    </row>
    <row r="781" spans="1:20">
      <c r="A781" s="18" t="s">
        <v>335</v>
      </c>
      <c r="B781" s="19" t="s">
        <v>336</v>
      </c>
      <c r="C781" s="103" t="s">
        <v>337</v>
      </c>
      <c r="D781" s="55" t="s">
        <v>338</v>
      </c>
      <c r="E781" s="47" t="s">
        <v>339</v>
      </c>
      <c r="F781" s="24">
        <v>1712</v>
      </c>
      <c r="G781" s="28" t="s">
        <v>343</v>
      </c>
      <c r="H781" s="522">
        <f t="shared" si="61"/>
        <v>25000</v>
      </c>
      <c r="I781" s="567"/>
      <c r="J781" s="567">
        <v>25000</v>
      </c>
      <c r="K781" s="567"/>
      <c r="L781" s="567"/>
      <c r="M781" s="567"/>
      <c r="N781" s="567"/>
      <c r="O781" s="567"/>
      <c r="P781" s="567"/>
      <c r="Q781" s="567"/>
      <c r="R781" s="567"/>
      <c r="S781" s="567"/>
      <c r="T781" s="567"/>
    </row>
    <row r="782" spans="1:20">
      <c r="A782" s="18" t="s">
        <v>335</v>
      </c>
      <c r="B782" s="19" t="s">
        <v>336</v>
      </c>
      <c r="C782" s="103" t="s">
        <v>337</v>
      </c>
      <c r="D782" s="55" t="s">
        <v>338</v>
      </c>
      <c r="E782" s="47" t="s">
        <v>339</v>
      </c>
      <c r="F782" s="24">
        <v>2111</v>
      </c>
      <c r="G782" s="23" t="s">
        <v>17</v>
      </c>
      <c r="H782" s="522">
        <f t="shared" si="61"/>
        <v>45000</v>
      </c>
      <c r="I782" s="567"/>
      <c r="J782" s="567">
        <v>10000</v>
      </c>
      <c r="K782" s="567">
        <v>3000</v>
      </c>
      <c r="L782" s="567">
        <v>3000</v>
      </c>
      <c r="M782" s="567">
        <v>3000</v>
      </c>
      <c r="N782" s="567">
        <v>3000</v>
      </c>
      <c r="O782" s="567">
        <v>8000</v>
      </c>
      <c r="P782" s="567">
        <v>3000</v>
      </c>
      <c r="Q782" s="567">
        <v>3000</v>
      </c>
      <c r="R782" s="567">
        <v>3000</v>
      </c>
      <c r="S782" s="567">
        <v>3000</v>
      </c>
      <c r="T782" s="567">
        <v>3000</v>
      </c>
    </row>
    <row r="783" spans="1:20">
      <c r="A783" s="18" t="s">
        <v>335</v>
      </c>
      <c r="B783" s="19" t="s">
        <v>336</v>
      </c>
      <c r="C783" s="103" t="s">
        <v>337</v>
      </c>
      <c r="D783" s="55" t="s">
        <v>338</v>
      </c>
      <c r="E783" s="47" t="s">
        <v>339</v>
      </c>
      <c r="F783" s="24">
        <v>2112</v>
      </c>
      <c r="G783" s="23" t="s">
        <v>88</v>
      </c>
      <c r="H783" s="522">
        <f t="shared" si="61"/>
        <v>5500</v>
      </c>
      <c r="I783" s="567">
        <v>500</v>
      </c>
      <c r="J783" s="567">
        <v>500</v>
      </c>
      <c r="K783" s="567"/>
      <c r="L783" s="567">
        <v>1000</v>
      </c>
      <c r="M783" s="567">
        <v>500</v>
      </c>
      <c r="N783" s="567"/>
      <c r="O783" s="567">
        <v>1000</v>
      </c>
      <c r="P783" s="567"/>
      <c r="Q783" s="567">
        <v>500</v>
      </c>
      <c r="R783" s="567"/>
      <c r="S783" s="567">
        <v>500</v>
      </c>
      <c r="T783" s="567">
        <v>1000</v>
      </c>
    </row>
    <row r="784" spans="1:20">
      <c r="A784" s="18" t="s">
        <v>335</v>
      </c>
      <c r="B784" s="19" t="s">
        <v>336</v>
      </c>
      <c r="C784" s="103" t="s">
        <v>337</v>
      </c>
      <c r="D784" s="55" t="s">
        <v>338</v>
      </c>
      <c r="E784" s="47" t="s">
        <v>339</v>
      </c>
      <c r="F784" s="24">
        <v>2141</v>
      </c>
      <c r="G784" s="23" t="s">
        <v>36</v>
      </c>
      <c r="H784" s="522">
        <f t="shared" si="61"/>
        <v>6800</v>
      </c>
      <c r="I784" s="567"/>
      <c r="J784" s="567">
        <v>2400</v>
      </c>
      <c r="K784" s="567"/>
      <c r="L784" s="567"/>
      <c r="M784" s="567"/>
      <c r="N784" s="567">
        <v>1000</v>
      </c>
      <c r="O784" s="567"/>
      <c r="P784" s="567">
        <v>1000</v>
      </c>
      <c r="Q784" s="567"/>
      <c r="R784" s="567">
        <v>2400</v>
      </c>
      <c r="S784" s="567"/>
      <c r="T784" s="567"/>
    </row>
    <row r="785" spans="1:20">
      <c r="A785" s="18" t="s">
        <v>335</v>
      </c>
      <c r="B785" s="19" t="s">
        <v>336</v>
      </c>
      <c r="C785" s="103" t="s">
        <v>337</v>
      </c>
      <c r="D785" s="55" t="s">
        <v>338</v>
      </c>
      <c r="E785" s="47" t="s">
        <v>339</v>
      </c>
      <c r="F785" s="24">
        <v>2161</v>
      </c>
      <c r="G785" s="27" t="s">
        <v>136</v>
      </c>
      <c r="H785" s="522">
        <f t="shared" si="61"/>
        <v>24000</v>
      </c>
      <c r="I785" s="567">
        <v>5000</v>
      </c>
      <c r="J785" s="567"/>
      <c r="K785" s="567">
        <v>3000</v>
      </c>
      <c r="L785" s="567"/>
      <c r="M785" s="567">
        <v>3000</v>
      </c>
      <c r="N785" s="567"/>
      <c r="O785" s="567">
        <v>5000</v>
      </c>
      <c r="P785" s="567"/>
      <c r="Q785" s="567">
        <v>3000</v>
      </c>
      <c r="R785" s="567"/>
      <c r="S785" s="567">
        <v>5000</v>
      </c>
      <c r="T785" s="567"/>
    </row>
    <row r="786" spans="1:20">
      <c r="A786" s="18" t="s">
        <v>335</v>
      </c>
      <c r="B786" s="19" t="s">
        <v>336</v>
      </c>
      <c r="C786" s="103" t="s">
        <v>337</v>
      </c>
      <c r="D786" s="55" t="s">
        <v>338</v>
      </c>
      <c r="E786" s="47" t="s">
        <v>339</v>
      </c>
      <c r="F786" s="24">
        <v>2211</v>
      </c>
      <c r="G786" s="27" t="s">
        <v>344</v>
      </c>
      <c r="H786" s="522">
        <f t="shared" si="61"/>
        <v>150000</v>
      </c>
      <c r="I786" s="567">
        <v>5000</v>
      </c>
      <c r="J786" s="567">
        <v>20000</v>
      </c>
      <c r="K786" s="567">
        <v>5000</v>
      </c>
      <c r="L786" s="567">
        <v>15000</v>
      </c>
      <c r="M786" s="567">
        <v>10000</v>
      </c>
      <c r="N786" s="567">
        <v>15000</v>
      </c>
      <c r="O786" s="567">
        <v>5000</v>
      </c>
      <c r="P786" s="567">
        <v>5000</v>
      </c>
      <c r="Q786" s="567">
        <v>20000</v>
      </c>
      <c r="R786" s="567">
        <v>10000</v>
      </c>
      <c r="S786" s="567">
        <v>15000</v>
      </c>
      <c r="T786" s="567">
        <v>25000</v>
      </c>
    </row>
    <row r="787" spans="1:20">
      <c r="A787" s="18" t="s">
        <v>335</v>
      </c>
      <c r="B787" s="19" t="s">
        <v>336</v>
      </c>
      <c r="C787" s="103" t="s">
        <v>337</v>
      </c>
      <c r="D787" s="55" t="s">
        <v>338</v>
      </c>
      <c r="E787" s="47" t="s">
        <v>339</v>
      </c>
      <c r="F787" s="24">
        <v>2471</v>
      </c>
      <c r="G787" s="28" t="s">
        <v>154</v>
      </c>
      <c r="H787" s="522">
        <f t="shared" si="61"/>
        <v>60000</v>
      </c>
      <c r="I787" s="567">
        <v>60000</v>
      </c>
      <c r="J787" s="567">
        <v>0</v>
      </c>
      <c r="K787" s="567">
        <v>0</v>
      </c>
      <c r="L787" s="567">
        <v>0</v>
      </c>
      <c r="M787" s="567">
        <v>0</v>
      </c>
      <c r="N787" s="567">
        <v>0</v>
      </c>
      <c r="O787" s="567">
        <v>0</v>
      </c>
      <c r="P787" s="567">
        <v>0</v>
      </c>
      <c r="Q787" s="567">
        <v>0</v>
      </c>
      <c r="R787" s="567">
        <v>0</v>
      </c>
      <c r="S787" s="567">
        <v>0</v>
      </c>
      <c r="T787" s="567">
        <v>0</v>
      </c>
    </row>
    <row r="788" spans="1:20">
      <c r="A788" s="18" t="s">
        <v>335</v>
      </c>
      <c r="B788" s="19" t="s">
        <v>336</v>
      </c>
      <c r="C788" s="103" t="s">
        <v>337</v>
      </c>
      <c r="D788" s="55" t="s">
        <v>338</v>
      </c>
      <c r="E788" s="47" t="s">
        <v>339</v>
      </c>
      <c r="F788" s="24">
        <v>2611</v>
      </c>
      <c r="G788" s="27" t="s">
        <v>345</v>
      </c>
      <c r="H788" s="522">
        <f t="shared" si="61"/>
        <v>2500000</v>
      </c>
      <c r="I788" s="567">
        <v>250000</v>
      </c>
      <c r="J788" s="567">
        <v>250000</v>
      </c>
      <c r="K788" s="567">
        <v>200000</v>
      </c>
      <c r="L788" s="567">
        <v>200000</v>
      </c>
      <c r="M788" s="567">
        <v>200000</v>
      </c>
      <c r="N788" s="567">
        <v>200000</v>
      </c>
      <c r="O788" s="567">
        <v>200000</v>
      </c>
      <c r="P788" s="567">
        <v>200000</v>
      </c>
      <c r="Q788" s="567">
        <v>200000</v>
      </c>
      <c r="R788" s="567">
        <v>200000</v>
      </c>
      <c r="S788" s="567">
        <v>200000</v>
      </c>
      <c r="T788" s="567">
        <v>200000</v>
      </c>
    </row>
    <row r="789" spans="1:20">
      <c r="A789" s="18" t="s">
        <v>335</v>
      </c>
      <c r="B789" s="19" t="s">
        <v>336</v>
      </c>
      <c r="C789" s="103" t="s">
        <v>337</v>
      </c>
      <c r="D789" s="55" t="s">
        <v>338</v>
      </c>
      <c r="E789" s="47" t="s">
        <v>339</v>
      </c>
      <c r="F789" s="24">
        <v>2731</v>
      </c>
      <c r="G789" s="28" t="s">
        <v>346</v>
      </c>
      <c r="H789" s="522">
        <f t="shared" si="61"/>
        <v>6000</v>
      </c>
      <c r="I789" s="567">
        <v>0</v>
      </c>
      <c r="J789" s="567">
        <v>0</v>
      </c>
      <c r="K789" s="567">
        <v>0</v>
      </c>
      <c r="L789" s="567">
        <v>3000</v>
      </c>
      <c r="M789" s="567">
        <v>0</v>
      </c>
      <c r="N789" s="567">
        <v>0</v>
      </c>
      <c r="O789" s="567">
        <v>0</v>
      </c>
      <c r="P789" s="567">
        <v>3000</v>
      </c>
      <c r="Q789" s="567">
        <v>0</v>
      </c>
      <c r="R789" s="567">
        <v>0</v>
      </c>
      <c r="S789" s="567">
        <v>0</v>
      </c>
      <c r="T789" s="567">
        <v>0</v>
      </c>
    </row>
    <row r="790" spans="1:20">
      <c r="A790" s="18" t="s">
        <v>335</v>
      </c>
      <c r="B790" s="19" t="s">
        <v>336</v>
      </c>
      <c r="C790" s="103" t="s">
        <v>337</v>
      </c>
      <c r="D790" s="55" t="s">
        <v>338</v>
      </c>
      <c r="E790" s="47" t="s">
        <v>339</v>
      </c>
      <c r="F790" s="24">
        <v>2751</v>
      </c>
      <c r="G790" s="28" t="s">
        <v>156</v>
      </c>
      <c r="H790" s="522">
        <f t="shared" si="61"/>
        <v>10000</v>
      </c>
      <c r="I790" s="567">
        <v>10000</v>
      </c>
      <c r="J790" s="567"/>
      <c r="K790" s="567">
        <v>0</v>
      </c>
      <c r="L790" s="567">
        <v>0</v>
      </c>
      <c r="M790" s="567"/>
      <c r="N790" s="567">
        <v>0</v>
      </c>
      <c r="O790" s="567">
        <v>0</v>
      </c>
      <c r="P790" s="567">
        <v>0</v>
      </c>
      <c r="Q790" s="567">
        <v>0</v>
      </c>
      <c r="R790" s="567">
        <v>0</v>
      </c>
      <c r="S790" s="567">
        <v>0</v>
      </c>
      <c r="T790" s="567">
        <v>0</v>
      </c>
    </row>
    <row r="791" spans="1:20">
      <c r="A791" s="18" t="s">
        <v>335</v>
      </c>
      <c r="B791" s="19" t="s">
        <v>336</v>
      </c>
      <c r="C791" s="103" t="s">
        <v>337</v>
      </c>
      <c r="D791" s="55" t="s">
        <v>338</v>
      </c>
      <c r="E791" s="47" t="s">
        <v>339</v>
      </c>
      <c r="F791" s="24">
        <v>2921</v>
      </c>
      <c r="G791" s="33" t="s">
        <v>105</v>
      </c>
      <c r="H791" s="522">
        <f t="shared" si="61"/>
        <v>5000</v>
      </c>
      <c r="I791" s="567">
        <v>5000</v>
      </c>
      <c r="J791" s="567">
        <v>0</v>
      </c>
      <c r="K791" s="567">
        <v>0</v>
      </c>
      <c r="L791" s="567">
        <v>0</v>
      </c>
      <c r="M791" s="567">
        <v>0</v>
      </c>
      <c r="N791" s="567">
        <v>0</v>
      </c>
      <c r="O791" s="567">
        <v>0</v>
      </c>
      <c r="P791" s="567">
        <v>0</v>
      </c>
      <c r="Q791" s="567">
        <v>0</v>
      </c>
      <c r="R791" s="567">
        <v>0</v>
      </c>
      <c r="S791" s="567">
        <v>0</v>
      </c>
      <c r="T791" s="567">
        <v>0</v>
      </c>
    </row>
    <row r="792" spans="1:20" s="1010" customFormat="1">
      <c r="A792" s="18" t="s">
        <v>335</v>
      </c>
      <c r="B792" s="19" t="s">
        <v>336</v>
      </c>
      <c r="C792" s="103" t="s">
        <v>337</v>
      </c>
      <c r="D792" s="55" t="s">
        <v>338</v>
      </c>
      <c r="E792" s="47" t="s">
        <v>339</v>
      </c>
      <c r="F792" s="24">
        <v>2941</v>
      </c>
      <c r="G792" s="27" t="s">
        <v>1720</v>
      </c>
      <c r="H792" s="522">
        <v>30000</v>
      </c>
      <c r="I792" s="567"/>
      <c r="J792" s="567"/>
      <c r="K792" s="567"/>
      <c r="L792" s="567"/>
      <c r="M792" s="567"/>
      <c r="N792" s="567"/>
      <c r="O792" s="567"/>
      <c r="P792" s="567"/>
      <c r="Q792" s="567"/>
      <c r="R792" s="567"/>
      <c r="S792" s="567"/>
      <c r="T792" s="567"/>
    </row>
    <row r="793" spans="1:20">
      <c r="A793" s="18" t="s">
        <v>335</v>
      </c>
      <c r="B793" s="19" t="s">
        <v>336</v>
      </c>
      <c r="C793" s="103" t="s">
        <v>337</v>
      </c>
      <c r="D793" s="55" t="s">
        <v>338</v>
      </c>
      <c r="E793" s="47" t="s">
        <v>339</v>
      </c>
      <c r="F793" s="87">
        <v>2961</v>
      </c>
      <c r="G793" s="27" t="s">
        <v>145</v>
      </c>
      <c r="H793" s="522">
        <f t="shared" si="61"/>
        <v>630000</v>
      </c>
      <c r="I793" s="567">
        <v>10000</v>
      </c>
      <c r="J793" s="567">
        <v>50000</v>
      </c>
      <c r="K793" s="567">
        <v>10000</v>
      </c>
      <c r="L793" s="567">
        <v>50000</v>
      </c>
      <c r="M793" s="567">
        <v>60000</v>
      </c>
      <c r="N793" s="567">
        <v>80000</v>
      </c>
      <c r="O793" s="567">
        <v>50000</v>
      </c>
      <c r="P793" s="567">
        <v>50000</v>
      </c>
      <c r="Q793" s="567">
        <v>60000</v>
      </c>
      <c r="R793" s="567">
        <v>50000</v>
      </c>
      <c r="S793" s="567">
        <v>80000</v>
      </c>
      <c r="T793" s="567">
        <v>80000</v>
      </c>
    </row>
    <row r="794" spans="1:20">
      <c r="A794" s="18" t="s">
        <v>335</v>
      </c>
      <c r="B794" s="19" t="s">
        <v>336</v>
      </c>
      <c r="C794" s="103" t="s">
        <v>337</v>
      </c>
      <c r="D794" s="55" t="s">
        <v>338</v>
      </c>
      <c r="E794" s="47" t="s">
        <v>339</v>
      </c>
      <c r="F794" s="24">
        <v>3341</v>
      </c>
      <c r="G794" s="23" t="s">
        <v>69</v>
      </c>
      <c r="H794" s="522">
        <f t="shared" si="61"/>
        <v>20000</v>
      </c>
      <c r="I794" s="567">
        <v>10000</v>
      </c>
      <c r="J794" s="567">
        <v>0</v>
      </c>
      <c r="K794" s="567">
        <v>0</v>
      </c>
      <c r="L794" s="567">
        <v>10000</v>
      </c>
      <c r="M794" s="567">
        <v>0</v>
      </c>
      <c r="N794" s="567">
        <v>0</v>
      </c>
      <c r="O794" s="567">
        <v>0</v>
      </c>
      <c r="P794" s="567">
        <v>0</v>
      </c>
      <c r="Q794" s="567">
        <v>0</v>
      </c>
      <c r="R794" s="567">
        <v>0</v>
      </c>
      <c r="S794" s="567">
        <v>0</v>
      </c>
      <c r="T794" s="567">
        <v>0</v>
      </c>
    </row>
    <row r="795" spans="1:20">
      <c r="A795" s="18" t="s">
        <v>335</v>
      </c>
      <c r="B795" s="19" t="s">
        <v>336</v>
      </c>
      <c r="C795" s="103" t="s">
        <v>337</v>
      </c>
      <c r="D795" s="55" t="s">
        <v>338</v>
      </c>
      <c r="E795" s="47" t="s">
        <v>339</v>
      </c>
      <c r="F795" s="24">
        <v>3512</v>
      </c>
      <c r="G795" s="28" t="s">
        <v>164</v>
      </c>
      <c r="H795" s="522">
        <f t="shared" si="61"/>
        <v>50000</v>
      </c>
      <c r="I795" s="567">
        <v>50000</v>
      </c>
      <c r="J795" s="567">
        <v>0</v>
      </c>
      <c r="K795" s="567">
        <v>0</v>
      </c>
      <c r="L795" s="567">
        <v>0</v>
      </c>
      <c r="M795" s="567">
        <v>0</v>
      </c>
      <c r="N795" s="567">
        <v>0</v>
      </c>
      <c r="O795" s="567">
        <v>0</v>
      </c>
      <c r="P795" s="567">
        <v>0</v>
      </c>
      <c r="Q795" s="567">
        <v>0</v>
      </c>
      <c r="R795" s="567"/>
      <c r="S795" s="567">
        <v>0</v>
      </c>
      <c r="T795" s="567">
        <v>0</v>
      </c>
    </row>
    <row r="796" spans="1:20">
      <c r="A796" s="18" t="s">
        <v>335</v>
      </c>
      <c r="B796" s="19" t="s">
        <v>336</v>
      </c>
      <c r="C796" s="103" t="s">
        <v>337</v>
      </c>
      <c r="D796" s="55" t="s">
        <v>338</v>
      </c>
      <c r="E796" s="47" t="s">
        <v>339</v>
      </c>
      <c r="F796" s="24">
        <v>3521</v>
      </c>
      <c r="G796" s="23" t="s">
        <v>87</v>
      </c>
      <c r="H796" s="522">
        <f t="shared" si="61"/>
        <v>6000</v>
      </c>
      <c r="I796" s="567"/>
      <c r="J796" s="567"/>
      <c r="K796" s="567">
        <v>3000</v>
      </c>
      <c r="L796" s="567"/>
      <c r="M796" s="567"/>
      <c r="N796" s="567"/>
      <c r="O796" s="567"/>
      <c r="P796" s="567"/>
      <c r="Q796" s="567">
        <v>3000</v>
      </c>
      <c r="R796" s="567"/>
      <c r="S796" s="567"/>
      <c r="T796" s="567"/>
    </row>
    <row r="797" spans="1:20" s="1010" customFormat="1">
      <c r="A797" s="18" t="s">
        <v>335</v>
      </c>
      <c r="B797" s="19" t="s">
        <v>336</v>
      </c>
      <c r="C797" s="103" t="s">
        <v>337</v>
      </c>
      <c r="D797" s="55" t="s">
        <v>338</v>
      </c>
      <c r="E797" s="47" t="s">
        <v>339</v>
      </c>
      <c r="F797" s="24">
        <v>3531</v>
      </c>
      <c r="G797" s="27" t="s">
        <v>1719</v>
      </c>
      <c r="H797" s="522">
        <v>165000</v>
      </c>
      <c r="I797" s="567"/>
      <c r="J797" s="567"/>
      <c r="K797" s="567"/>
      <c r="L797" s="567"/>
      <c r="M797" s="567"/>
      <c r="N797" s="567"/>
      <c r="O797" s="567"/>
      <c r="P797" s="567"/>
      <c r="Q797" s="567"/>
      <c r="R797" s="567"/>
      <c r="S797" s="567"/>
      <c r="T797" s="567"/>
    </row>
    <row r="798" spans="1:20">
      <c r="A798" s="18" t="s">
        <v>335</v>
      </c>
      <c r="B798" s="19" t="s">
        <v>336</v>
      </c>
      <c r="C798" s="103" t="s">
        <v>337</v>
      </c>
      <c r="D798" s="55" t="s">
        <v>338</v>
      </c>
      <c r="E798" s="47" t="s">
        <v>339</v>
      </c>
      <c r="F798" s="88">
        <v>3551</v>
      </c>
      <c r="G798" s="28" t="s">
        <v>347</v>
      </c>
      <c r="H798" s="522">
        <f t="shared" si="61"/>
        <v>600000</v>
      </c>
      <c r="I798" s="568">
        <v>50000</v>
      </c>
      <c r="J798" s="568">
        <v>50000</v>
      </c>
      <c r="K798" s="568">
        <v>50000</v>
      </c>
      <c r="L798" s="568">
        <v>50000</v>
      </c>
      <c r="M798" s="568">
        <v>50000</v>
      </c>
      <c r="N798" s="568">
        <v>50000</v>
      </c>
      <c r="O798" s="568">
        <v>50000</v>
      </c>
      <c r="P798" s="568">
        <v>50000</v>
      </c>
      <c r="Q798" s="568">
        <v>50000</v>
      </c>
      <c r="R798" s="568">
        <v>50000</v>
      </c>
      <c r="S798" s="568">
        <v>50000</v>
      </c>
      <c r="T798" s="568">
        <v>50000</v>
      </c>
    </row>
    <row r="799" spans="1:20">
      <c r="A799" s="18" t="s">
        <v>335</v>
      </c>
      <c r="B799" s="19" t="s">
        <v>336</v>
      </c>
      <c r="C799" s="103" t="s">
        <v>337</v>
      </c>
      <c r="D799" s="55" t="s">
        <v>338</v>
      </c>
      <c r="E799" s="47" t="s">
        <v>339</v>
      </c>
      <c r="F799" s="88">
        <v>3591</v>
      </c>
      <c r="G799" s="28" t="s">
        <v>165</v>
      </c>
      <c r="H799" s="522">
        <f t="shared" si="61"/>
        <v>8000</v>
      </c>
      <c r="I799" s="568">
        <v>4000</v>
      </c>
      <c r="J799" s="568">
        <v>0</v>
      </c>
      <c r="K799" s="568">
        <v>0</v>
      </c>
      <c r="L799" s="568">
        <v>0</v>
      </c>
      <c r="M799" s="568">
        <v>0</v>
      </c>
      <c r="N799" s="568">
        <v>0</v>
      </c>
      <c r="O799" s="568">
        <v>4000</v>
      </c>
      <c r="P799" s="568">
        <v>0</v>
      </c>
      <c r="Q799" s="568">
        <v>0</v>
      </c>
      <c r="R799" s="568">
        <v>0</v>
      </c>
      <c r="S799" s="568">
        <v>0</v>
      </c>
      <c r="T799" s="568">
        <v>0</v>
      </c>
    </row>
    <row r="800" spans="1:20">
      <c r="A800" s="18" t="s">
        <v>335</v>
      </c>
      <c r="B800" s="19" t="s">
        <v>336</v>
      </c>
      <c r="C800" s="103" t="s">
        <v>337</v>
      </c>
      <c r="D800" s="55" t="s">
        <v>338</v>
      </c>
      <c r="E800" s="47" t="s">
        <v>339</v>
      </c>
      <c r="F800" s="88">
        <v>3611</v>
      </c>
      <c r="G800" s="23" t="s">
        <v>25</v>
      </c>
      <c r="H800" s="522">
        <f t="shared" si="61"/>
        <v>20000</v>
      </c>
      <c r="I800" s="568">
        <v>0</v>
      </c>
      <c r="J800" s="568">
        <v>10000</v>
      </c>
      <c r="K800" s="568">
        <v>0</v>
      </c>
      <c r="L800" s="568">
        <v>0</v>
      </c>
      <c r="M800" s="568">
        <v>0</v>
      </c>
      <c r="N800" s="568">
        <v>0</v>
      </c>
      <c r="O800" s="568">
        <v>10000</v>
      </c>
      <c r="P800" s="568">
        <v>0</v>
      </c>
      <c r="Q800" s="568">
        <v>0</v>
      </c>
      <c r="R800" s="568">
        <v>0</v>
      </c>
      <c r="S800" s="568">
        <v>0</v>
      </c>
      <c r="T800" s="568">
        <v>0</v>
      </c>
    </row>
    <row r="801" spans="1:20">
      <c r="A801" s="18" t="s">
        <v>335</v>
      </c>
      <c r="B801" s="19" t="s">
        <v>336</v>
      </c>
      <c r="C801" s="103" t="s">
        <v>337</v>
      </c>
      <c r="D801" s="55" t="s">
        <v>338</v>
      </c>
      <c r="E801" s="47" t="s">
        <v>339</v>
      </c>
      <c r="F801" s="88">
        <v>3612</v>
      </c>
      <c r="G801" s="23" t="s">
        <v>26</v>
      </c>
      <c r="H801" s="522">
        <f t="shared" si="61"/>
        <v>20000</v>
      </c>
      <c r="I801" s="568">
        <v>2000</v>
      </c>
      <c r="J801" s="568">
        <v>3000</v>
      </c>
      <c r="K801" s="568">
        <v>2000</v>
      </c>
      <c r="L801" s="568">
        <v>0</v>
      </c>
      <c r="M801" s="568">
        <v>0</v>
      </c>
      <c r="N801" s="568">
        <v>0</v>
      </c>
      <c r="O801" s="568">
        <v>3000</v>
      </c>
      <c r="P801" s="568">
        <v>2000</v>
      </c>
      <c r="Q801" s="568">
        <v>2000</v>
      </c>
      <c r="R801" s="568">
        <v>2000</v>
      </c>
      <c r="S801" s="568">
        <v>2000</v>
      </c>
      <c r="T801" s="568">
        <v>2000</v>
      </c>
    </row>
    <row r="802" spans="1:20">
      <c r="A802" s="18" t="s">
        <v>335</v>
      </c>
      <c r="B802" s="19" t="s">
        <v>336</v>
      </c>
      <c r="C802" s="103" t="s">
        <v>337</v>
      </c>
      <c r="D802" s="55" t="s">
        <v>338</v>
      </c>
      <c r="E802" s="47" t="s">
        <v>339</v>
      </c>
      <c r="F802" s="24">
        <v>3751</v>
      </c>
      <c r="G802" s="23" t="s">
        <v>73</v>
      </c>
      <c r="H802" s="522">
        <f t="shared" si="61"/>
        <v>5000</v>
      </c>
      <c r="I802" s="567">
        <v>500</v>
      </c>
      <c r="J802" s="567">
        <v>500</v>
      </c>
      <c r="K802" s="567">
        <v>500</v>
      </c>
      <c r="L802" s="567">
        <v>500</v>
      </c>
      <c r="M802" s="567"/>
      <c r="N802" s="567">
        <v>500</v>
      </c>
      <c r="O802" s="567">
        <v>500</v>
      </c>
      <c r="P802" s="567">
        <v>500</v>
      </c>
      <c r="Q802" s="567">
        <v>500</v>
      </c>
      <c r="R802" s="567"/>
      <c r="S802" s="567">
        <v>500</v>
      </c>
      <c r="T802" s="567">
        <v>500</v>
      </c>
    </row>
    <row r="803" spans="1:20">
      <c r="A803" s="18" t="s">
        <v>335</v>
      </c>
      <c r="B803" s="19" t="s">
        <v>336</v>
      </c>
      <c r="C803" s="103" t="s">
        <v>337</v>
      </c>
      <c r="D803" s="55" t="s">
        <v>338</v>
      </c>
      <c r="E803" s="47" t="s">
        <v>339</v>
      </c>
      <c r="F803" s="47">
        <v>3981</v>
      </c>
      <c r="G803" s="23" t="s">
        <v>112</v>
      </c>
      <c r="H803" s="522">
        <f t="shared" si="61"/>
        <v>339528</v>
      </c>
      <c r="I803" s="567">
        <v>28294</v>
      </c>
      <c r="J803" s="567">
        <v>28294</v>
      </c>
      <c r="K803" s="567">
        <v>28294</v>
      </c>
      <c r="L803" s="567">
        <v>28294</v>
      </c>
      <c r="M803" s="567">
        <v>28294</v>
      </c>
      <c r="N803" s="567">
        <v>28294</v>
      </c>
      <c r="O803" s="567">
        <v>28294</v>
      </c>
      <c r="P803" s="567">
        <v>28294</v>
      </c>
      <c r="Q803" s="567">
        <v>28294</v>
      </c>
      <c r="R803" s="567">
        <v>28294</v>
      </c>
      <c r="S803" s="567">
        <v>28294</v>
      </c>
      <c r="T803" s="567">
        <v>28294</v>
      </c>
    </row>
    <row r="804" spans="1:20" s="1010" customFormat="1">
      <c r="A804" s="18" t="s">
        <v>335</v>
      </c>
      <c r="B804" s="19" t="s">
        <v>336</v>
      </c>
      <c r="C804" s="103" t="s">
        <v>337</v>
      </c>
      <c r="D804" s="55" t="s">
        <v>338</v>
      </c>
      <c r="E804" s="47" t="s">
        <v>339</v>
      </c>
      <c r="F804" s="47">
        <v>5152</v>
      </c>
      <c r="G804" s="23" t="s">
        <v>122</v>
      </c>
      <c r="H804" s="522">
        <v>252054.92</v>
      </c>
      <c r="I804" s="567"/>
      <c r="J804" s="567"/>
      <c r="K804" s="567"/>
      <c r="L804" s="567"/>
      <c r="M804" s="567"/>
      <c r="N804" s="567"/>
      <c r="O804" s="567"/>
      <c r="P804" s="567"/>
      <c r="Q804" s="567"/>
      <c r="R804" s="567"/>
      <c r="S804" s="567"/>
      <c r="T804" s="567"/>
    </row>
    <row r="805" spans="1:20">
      <c r="A805" s="18" t="s">
        <v>335</v>
      </c>
      <c r="B805" s="19" t="s">
        <v>336</v>
      </c>
      <c r="C805" s="103" t="s">
        <v>337</v>
      </c>
      <c r="D805" s="55" t="s">
        <v>338</v>
      </c>
      <c r="E805" s="47" t="s">
        <v>339</v>
      </c>
      <c r="F805" s="24">
        <v>5231</v>
      </c>
      <c r="G805" s="27" t="s">
        <v>281</v>
      </c>
      <c r="H805" s="522">
        <f t="shared" si="61"/>
        <v>8000</v>
      </c>
      <c r="I805" s="567">
        <v>8000</v>
      </c>
      <c r="J805" s="567">
        <v>0</v>
      </c>
      <c r="K805" s="567">
        <v>0</v>
      </c>
      <c r="L805" s="567">
        <v>0</v>
      </c>
      <c r="M805" s="567">
        <v>0</v>
      </c>
      <c r="N805" s="567">
        <v>0</v>
      </c>
      <c r="O805" s="567">
        <v>0</v>
      </c>
      <c r="P805" s="567">
        <v>0</v>
      </c>
      <c r="Q805" s="567">
        <v>0</v>
      </c>
      <c r="R805" s="567">
        <v>0</v>
      </c>
      <c r="S805" s="567">
        <v>0</v>
      </c>
      <c r="T805" s="567">
        <v>0</v>
      </c>
    </row>
    <row r="806" spans="1:20">
      <c r="A806" s="59"/>
      <c r="B806" s="60"/>
      <c r="C806" s="55"/>
      <c r="D806" s="55"/>
      <c r="E806" s="30"/>
      <c r="F806" s="36"/>
      <c r="G806" s="30" t="s">
        <v>23</v>
      </c>
      <c r="H806" s="530">
        <f>SUM(H773:H805)</f>
        <v>6282272.755635377</v>
      </c>
      <c r="I806" s="530">
        <f t="shared" ref="I806:T806" si="62">SUM(I773:I805)</f>
        <v>521594</v>
      </c>
      <c r="J806" s="530">
        <f t="shared" si="62"/>
        <v>522994</v>
      </c>
      <c r="K806" s="530">
        <f t="shared" si="62"/>
        <v>328094</v>
      </c>
      <c r="L806" s="530">
        <f t="shared" si="62"/>
        <v>384094</v>
      </c>
      <c r="M806" s="530">
        <f t="shared" si="62"/>
        <v>638094</v>
      </c>
      <c r="N806" s="530">
        <f t="shared" si="62"/>
        <v>401094</v>
      </c>
      <c r="O806" s="530">
        <f t="shared" si="62"/>
        <v>388094</v>
      </c>
      <c r="P806" s="530">
        <f t="shared" si="62"/>
        <v>366094</v>
      </c>
      <c r="Q806" s="530">
        <f t="shared" si="62"/>
        <v>393594</v>
      </c>
      <c r="R806" s="530">
        <f t="shared" si="62"/>
        <v>368994</v>
      </c>
      <c r="S806" s="530">
        <f t="shared" si="62"/>
        <v>407594</v>
      </c>
      <c r="T806" s="530">
        <f t="shared" si="62"/>
        <v>413094</v>
      </c>
    </row>
    <row r="807" spans="1:20" s="1015" customFormat="1">
      <c r="A807" s="18" t="s">
        <v>335</v>
      </c>
      <c r="B807" s="19" t="s">
        <v>336</v>
      </c>
      <c r="C807" s="103" t="s">
        <v>337</v>
      </c>
      <c r="D807" s="55" t="s">
        <v>371</v>
      </c>
      <c r="E807" s="47" t="s">
        <v>372</v>
      </c>
      <c r="F807" s="22">
        <v>1131</v>
      </c>
      <c r="G807" s="23" t="s">
        <v>12</v>
      </c>
      <c r="H807" s="522">
        <f>'Plantilla 2015 '!L573-517472.76</f>
        <v>145413.47598080011</v>
      </c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</row>
    <row r="808" spans="1:20" s="1015" customFormat="1">
      <c r="A808" s="18" t="s">
        <v>335</v>
      </c>
      <c r="B808" s="19" t="s">
        <v>336</v>
      </c>
      <c r="C808" s="103" t="s">
        <v>337</v>
      </c>
      <c r="D808" s="55" t="s">
        <v>371</v>
      </c>
      <c r="E808" s="47" t="s">
        <v>372</v>
      </c>
      <c r="F808" s="22">
        <v>1321</v>
      </c>
      <c r="G808" s="23" t="s">
        <v>56</v>
      </c>
      <c r="H808" s="522">
        <f>'Plantilla 2015 '!K573-8506.4</f>
        <v>2390.3600435200042</v>
      </c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1:20" s="1015" customFormat="1">
      <c r="A809" s="18" t="s">
        <v>335</v>
      </c>
      <c r="B809" s="19" t="s">
        <v>336</v>
      </c>
      <c r="C809" s="103" t="s">
        <v>337</v>
      </c>
      <c r="D809" s="55" t="s">
        <v>371</v>
      </c>
      <c r="E809" s="47" t="s">
        <v>372</v>
      </c>
      <c r="F809" s="22">
        <v>1323</v>
      </c>
      <c r="G809" s="23" t="s">
        <v>13</v>
      </c>
      <c r="H809" s="522">
        <f>'Plantilla 2015 '!I573-63798.01</f>
        <v>17927.690326400007</v>
      </c>
      <c r="I809" s="85">
        <v>0</v>
      </c>
      <c r="J809" s="85">
        <v>0</v>
      </c>
      <c r="K809" s="85">
        <v>0</v>
      </c>
      <c r="L809" s="85">
        <v>0</v>
      </c>
      <c r="M809" s="85">
        <v>0</v>
      </c>
      <c r="N809" s="85">
        <v>0</v>
      </c>
      <c r="O809" s="85">
        <v>0</v>
      </c>
      <c r="P809" s="85">
        <v>0</v>
      </c>
      <c r="Q809" s="85">
        <v>0</v>
      </c>
      <c r="R809" s="85">
        <v>0</v>
      </c>
      <c r="S809" s="85">
        <v>0</v>
      </c>
      <c r="T809" s="85"/>
    </row>
    <row r="810" spans="1:20" s="1015" customFormat="1">
      <c r="A810" s="18" t="s">
        <v>335</v>
      </c>
      <c r="B810" s="19" t="s">
        <v>336</v>
      </c>
      <c r="C810" s="103" t="s">
        <v>337</v>
      </c>
      <c r="D810" s="55" t="s">
        <v>371</v>
      </c>
      <c r="E810" s="47" t="s">
        <v>372</v>
      </c>
      <c r="F810" s="87">
        <v>1541</v>
      </c>
      <c r="G810" s="27" t="s">
        <v>15</v>
      </c>
      <c r="H810" s="522">
        <f>'Plantilla 2015 '!J573-37164.3</f>
        <v>11633.078020096</v>
      </c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1:20" s="1015" customFormat="1">
      <c r="A811" s="18" t="s">
        <v>335</v>
      </c>
      <c r="B811" s="19" t="s">
        <v>336</v>
      </c>
      <c r="C811" s="103" t="s">
        <v>337</v>
      </c>
      <c r="D811" s="55" t="s">
        <v>371</v>
      </c>
      <c r="E811" s="47" t="s">
        <v>372</v>
      </c>
      <c r="F811" s="24">
        <v>1551</v>
      </c>
      <c r="G811" s="23" t="s">
        <v>277</v>
      </c>
      <c r="H811" s="522">
        <f t="shared" ref="H811:H823" si="63">SUM(I811:T811)</f>
        <v>20000</v>
      </c>
      <c r="I811" s="102"/>
      <c r="J811" s="102"/>
      <c r="K811" s="102"/>
      <c r="L811" s="102"/>
      <c r="M811" s="102"/>
      <c r="N811" s="102"/>
      <c r="O811" s="102"/>
      <c r="P811" s="102"/>
      <c r="Q811" s="102"/>
      <c r="R811" s="102">
        <v>20000</v>
      </c>
      <c r="S811" s="102"/>
      <c r="T811" s="102"/>
    </row>
    <row r="812" spans="1:20" s="1015" customFormat="1">
      <c r="A812" s="18" t="s">
        <v>335</v>
      </c>
      <c r="B812" s="19" t="s">
        <v>336</v>
      </c>
      <c r="C812" s="103" t="s">
        <v>337</v>
      </c>
      <c r="D812" s="55" t="s">
        <v>371</v>
      </c>
      <c r="E812" s="47" t="s">
        <v>372</v>
      </c>
      <c r="F812" s="24">
        <v>2111</v>
      </c>
      <c r="G812" s="23" t="s">
        <v>17</v>
      </c>
      <c r="H812" s="522">
        <f t="shared" si="63"/>
        <v>2500</v>
      </c>
      <c r="I812" s="102"/>
      <c r="J812" s="102">
        <v>1500</v>
      </c>
      <c r="K812" s="102"/>
      <c r="L812" s="102"/>
      <c r="M812" s="102"/>
      <c r="N812" s="102"/>
      <c r="O812" s="102"/>
      <c r="P812" s="102"/>
      <c r="Q812" s="102"/>
      <c r="R812" s="102">
        <v>1000</v>
      </c>
      <c r="S812" s="102"/>
      <c r="T812" s="102"/>
    </row>
    <row r="813" spans="1:20" s="1015" customFormat="1">
      <c r="A813" s="18" t="s">
        <v>335</v>
      </c>
      <c r="B813" s="19" t="s">
        <v>336</v>
      </c>
      <c r="C813" s="103" t="s">
        <v>337</v>
      </c>
      <c r="D813" s="55" t="s">
        <v>371</v>
      </c>
      <c r="E813" s="47" t="s">
        <v>372</v>
      </c>
      <c r="F813" s="24">
        <v>2131</v>
      </c>
      <c r="G813" s="27" t="s">
        <v>373</v>
      </c>
      <c r="H813" s="522">
        <f t="shared" si="63"/>
        <v>2000</v>
      </c>
      <c r="I813" s="102"/>
      <c r="J813" s="102"/>
      <c r="K813" s="102">
        <v>1000</v>
      </c>
      <c r="L813" s="102"/>
      <c r="M813" s="102">
        <v>500</v>
      </c>
      <c r="N813" s="102">
        <v>500</v>
      </c>
      <c r="O813" s="102"/>
      <c r="P813" s="102"/>
      <c r="Q813" s="102"/>
      <c r="R813" s="102"/>
      <c r="S813" s="102"/>
      <c r="T813" s="102"/>
    </row>
    <row r="814" spans="1:20" s="1015" customFormat="1">
      <c r="A814" s="18" t="s">
        <v>335</v>
      </c>
      <c r="B814" s="19" t="s">
        <v>336</v>
      </c>
      <c r="C814" s="103" t="s">
        <v>337</v>
      </c>
      <c r="D814" s="55" t="s">
        <v>371</v>
      </c>
      <c r="E814" s="47" t="s">
        <v>372</v>
      </c>
      <c r="F814" s="24">
        <v>2141</v>
      </c>
      <c r="G814" s="23" t="s">
        <v>36</v>
      </c>
      <c r="H814" s="522">
        <f t="shared" si="63"/>
        <v>1500</v>
      </c>
      <c r="I814" s="102"/>
      <c r="J814" s="102">
        <v>750</v>
      </c>
      <c r="K814" s="102"/>
      <c r="L814" s="102"/>
      <c r="M814" s="102"/>
      <c r="N814" s="102"/>
      <c r="O814" s="102">
        <v>750</v>
      </c>
      <c r="P814" s="102"/>
      <c r="Q814" s="102"/>
      <c r="R814" s="102"/>
      <c r="S814" s="102"/>
      <c r="T814" s="102"/>
    </row>
    <row r="815" spans="1:20" s="1015" customFormat="1">
      <c r="A815" s="18" t="s">
        <v>335</v>
      </c>
      <c r="B815" s="19" t="s">
        <v>336</v>
      </c>
      <c r="C815" s="103" t="s">
        <v>337</v>
      </c>
      <c r="D815" s="55" t="s">
        <v>371</v>
      </c>
      <c r="E815" s="47" t="s">
        <v>372</v>
      </c>
      <c r="F815" s="24">
        <v>2461</v>
      </c>
      <c r="G815" s="23" t="s">
        <v>153</v>
      </c>
      <c r="H815" s="522">
        <f t="shared" si="63"/>
        <v>4000</v>
      </c>
      <c r="I815" s="102"/>
      <c r="J815" s="102">
        <v>1000</v>
      </c>
      <c r="K815" s="102"/>
      <c r="L815" s="102">
        <v>1000</v>
      </c>
      <c r="M815" s="102"/>
      <c r="N815" s="102"/>
      <c r="O815" s="102">
        <v>1000</v>
      </c>
      <c r="P815" s="102"/>
      <c r="Q815" s="102"/>
      <c r="R815" s="102">
        <v>1000</v>
      </c>
      <c r="S815" s="102"/>
      <c r="T815" s="102"/>
    </row>
    <row r="816" spans="1:20" s="1015" customFormat="1">
      <c r="A816" s="18" t="s">
        <v>335</v>
      </c>
      <c r="B816" s="19" t="s">
        <v>336</v>
      </c>
      <c r="C816" s="103" t="s">
        <v>337</v>
      </c>
      <c r="D816" s="55" t="s">
        <v>371</v>
      </c>
      <c r="E816" s="47" t="s">
        <v>372</v>
      </c>
      <c r="F816" s="24">
        <v>2471</v>
      </c>
      <c r="G816" s="124" t="s">
        <v>154</v>
      </c>
      <c r="H816" s="522">
        <f t="shared" si="63"/>
        <v>50000</v>
      </c>
      <c r="I816" s="102"/>
      <c r="J816" s="102"/>
      <c r="K816" s="102"/>
      <c r="L816" s="102">
        <v>50000</v>
      </c>
      <c r="M816" s="102"/>
      <c r="N816" s="102"/>
      <c r="O816" s="102"/>
      <c r="P816" s="102"/>
      <c r="Q816" s="102"/>
      <c r="R816" s="102"/>
      <c r="S816" s="102"/>
      <c r="T816" s="102"/>
    </row>
    <row r="817" spans="1:20" s="1015" customFormat="1">
      <c r="A817" s="18" t="s">
        <v>335</v>
      </c>
      <c r="B817" s="19" t="s">
        <v>336</v>
      </c>
      <c r="C817" s="103" t="s">
        <v>337</v>
      </c>
      <c r="D817" s="55" t="s">
        <v>371</v>
      </c>
      <c r="E817" s="47" t="s">
        <v>372</v>
      </c>
      <c r="F817" s="24">
        <v>2921</v>
      </c>
      <c r="G817" s="27" t="s">
        <v>105</v>
      </c>
      <c r="H817" s="522">
        <f t="shared" si="63"/>
        <v>1040</v>
      </c>
      <c r="I817" s="102"/>
      <c r="J817" s="102"/>
      <c r="K817" s="102">
        <v>500</v>
      </c>
      <c r="L817" s="102">
        <v>540</v>
      </c>
      <c r="M817" s="102"/>
      <c r="N817" s="102"/>
      <c r="O817" s="102"/>
      <c r="P817" s="102"/>
      <c r="Q817" s="102"/>
      <c r="R817" s="102"/>
      <c r="S817" s="102"/>
      <c r="T817" s="102"/>
    </row>
    <row r="818" spans="1:20" s="1015" customFormat="1">
      <c r="A818" s="18" t="s">
        <v>335</v>
      </c>
      <c r="B818" s="19" t="s">
        <v>336</v>
      </c>
      <c r="C818" s="103" t="s">
        <v>337</v>
      </c>
      <c r="D818" s="55" t="s">
        <v>371</v>
      </c>
      <c r="E818" s="47" t="s">
        <v>372</v>
      </c>
      <c r="F818" s="24">
        <v>2931</v>
      </c>
      <c r="G818" s="27" t="s">
        <v>106</v>
      </c>
      <c r="H818" s="522">
        <f t="shared" si="63"/>
        <v>500</v>
      </c>
      <c r="I818" s="102"/>
      <c r="J818" s="102"/>
      <c r="K818" s="102"/>
      <c r="L818" s="102">
        <v>500</v>
      </c>
      <c r="M818" s="102"/>
      <c r="N818" s="102"/>
      <c r="O818" s="102"/>
      <c r="P818" s="102"/>
      <c r="Q818" s="102"/>
      <c r="R818" s="102"/>
      <c r="S818" s="102"/>
      <c r="T818" s="102"/>
    </row>
    <row r="819" spans="1:20" s="1015" customFormat="1">
      <c r="A819" s="18" t="s">
        <v>335</v>
      </c>
      <c r="B819" s="19" t="s">
        <v>336</v>
      </c>
      <c r="C819" s="103" t="s">
        <v>337</v>
      </c>
      <c r="D819" s="55" t="s">
        <v>371</v>
      </c>
      <c r="E819" s="47" t="s">
        <v>372</v>
      </c>
      <c r="F819" s="24">
        <v>2941</v>
      </c>
      <c r="G819" s="27" t="s">
        <v>374</v>
      </c>
      <c r="H819" s="522">
        <f t="shared" si="63"/>
        <v>1000</v>
      </c>
      <c r="I819" s="102"/>
      <c r="J819" s="102">
        <v>500</v>
      </c>
      <c r="K819" s="102"/>
      <c r="L819" s="102"/>
      <c r="M819" s="102"/>
      <c r="N819" s="102"/>
      <c r="O819" s="102">
        <v>500</v>
      </c>
      <c r="P819" s="102"/>
      <c r="Q819" s="102"/>
      <c r="R819" s="102"/>
      <c r="S819" s="102"/>
      <c r="T819" s="102"/>
    </row>
    <row r="820" spans="1:20" s="1015" customFormat="1">
      <c r="A820" s="18" t="s">
        <v>335</v>
      </c>
      <c r="B820" s="19" t="s">
        <v>336</v>
      </c>
      <c r="C820" s="103" t="s">
        <v>337</v>
      </c>
      <c r="D820" s="55" t="s">
        <v>371</v>
      </c>
      <c r="E820" s="47" t="s">
        <v>372</v>
      </c>
      <c r="F820" s="24">
        <v>3571</v>
      </c>
      <c r="G820" s="23" t="s">
        <v>110</v>
      </c>
      <c r="H820" s="522">
        <f t="shared" si="63"/>
        <v>3500</v>
      </c>
      <c r="I820" s="102"/>
      <c r="J820" s="102"/>
      <c r="K820" s="102"/>
      <c r="L820" s="102">
        <v>3000</v>
      </c>
      <c r="M820" s="102"/>
      <c r="N820" s="102"/>
      <c r="O820" s="102"/>
      <c r="P820" s="102"/>
      <c r="Q820" s="102">
        <v>500</v>
      </c>
      <c r="R820" s="102"/>
      <c r="S820" s="102"/>
      <c r="T820" s="102"/>
    </row>
    <row r="821" spans="1:20" s="1015" customFormat="1">
      <c r="A821" s="18" t="s">
        <v>335</v>
      </c>
      <c r="B821" s="19" t="s">
        <v>336</v>
      </c>
      <c r="C821" s="103" t="s">
        <v>337</v>
      </c>
      <c r="D821" s="55" t="s">
        <v>371</v>
      </c>
      <c r="E821" s="47" t="s">
        <v>372</v>
      </c>
      <c r="F821" s="24">
        <v>3751</v>
      </c>
      <c r="G821" s="27" t="s">
        <v>73</v>
      </c>
      <c r="H821" s="522">
        <f t="shared" si="63"/>
        <v>6000</v>
      </c>
      <c r="I821" s="102"/>
      <c r="J821" s="102"/>
      <c r="K821" s="102">
        <v>1000</v>
      </c>
      <c r="L821" s="102"/>
      <c r="M821" s="102"/>
      <c r="N821" s="102"/>
      <c r="O821" s="102"/>
      <c r="P821" s="102"/>
      <c r="Q821" s="102">
        <v>5000</v>
      </c>
      <c r="R821" s="102"/>
      <c r="S821" s="102"/>
      <c r="T821" s="102"/>
    </row>
    <row r="822" spans="1:20" s="1015" customFormat="1">
      <c r="A822" s="18" t="s">
        <v>335</v>
      </c>
      <c r="B822" s="19" t="s">
        <v>336</v>
      </c>
      <c r="C822" s="103" t="s">
        <v>337</v>
      </c>
      <c r="D822" s="55" t="s">
        <v>371</v>
      </c>
      <c r="E822" s="47" t="s">
        <v>372</v>
      </c>
      <c r="F822" s="24">
        <v>3791</v>
      </c>
      <c r="G822" s="23" t="s">
        <v>41</v>
      </c>
      <c r="H822" s="522">
        <f t="shared" si="63"/>
        <v>700</v>
      </c>
      <c r="I822" s="102"/>
      <c r="J822" s="102"/>
      <c r="K822" s="102"/>
      <c r="L822" s="102"/>
      <c r="M822" s="102"/>
      <c r="N822" s="102"/>
      <c r="O822" s="102"/>
      <c r="P822" s="102"/>
      <c r="Q822" s="102"/>
      <c r="R822" s="102">
        <v>700</v>
      </c>
      <c r="S822" s="102"/>
      <c r="T822" s="102"/>
    </row>
    <row r="823" spans="1:20" s="1015" customFormat="1">
      <c r="A823" s="18" t="s">
        <v>335</v>
      </c>
      <c r="B823" s="19" t="s">
        <v>336</v>
      </c>
      <c r="C823" s="103" t="s">
        <v>337</v>
      </c>
      <c r="D823" s="55" t="s">
        <v>371</v>
      </c>
      <c r="E823" s="47" t="s">
        <v>372</v>
      </c>
      <c r="F823" s="47">
        <v>3981</v>
      </c>
      <c r="G823" s="23" t="s">
        <v>112</v>
      </c>
      <c r="H823" s="522">
        <f t="shared" si="63"/>
        <v>14700</v>
      </c>
      <c r="I823" s="102">
        <v>1225</v>
      </c>
      <c r="J823" s="102">
        <v>1225</v>
      </c>
      <c r="K823" s="102">
        <v>1225</v>
      </c>
      <c r="L823" s="102">
        <v>1225</v>
      </c>
      <c r="M823" s="102">
        <v>1225</v>
      </c>
      <c r="N823" s="102">
        <v>1225</v>
      </c>
      <c r="O823" s="102">
        <v>1225</v>
      </c>
      <c r="P823" s="102">
        <v>1225</v>
      </c>
      <c r="Q823" s="102">
        <v>1225</v>
      </c>
      <c r="R823" s="102">
        <v>1225</v>
      </c>
      <c r="S823" s="102">
        <v>1225</v>
      </c>
      <c r="T823" s="102">
        <v>1225</v>
      </c>
    </row>
    <row r="824" spans="1:20" s="1015" customFormat="1">
      <c r="A824" s="59"/>
      <c r="B824" s="60"/>
      <c r="C824" s="55"/>
      <c r="D824" s="55"/>
      <c r="E824" s="30"/>
      <c r="F824" s="22"/>
      <c r="G824" s="30" t="s">
        <v>23</v>
      </c>
      <c r="H824" s="529">
        <f>SUM(H807:H823)</f>
        <v>284804.60437081615</v>
      </c>
      <c r="I824" s="529">
        <f t="shared" ref="I824:T824" si="64">SUM(I807:I823)</f>
        <v>1225</v>
      </c>
      <c r="J824" s="529">
        <f t="shared" si="64"/>
        <v>4975</v>
      </c>
      <c r="K824" s="529">
        <f t="shared" si="64"/>
        <v>3725</v>
      </c>
      <c r="L824" s="529">
        <f t="shared" si="64"/>
        <v>56265</v>
      </c>
      <c r="M824" s="529">
        <f t="shared" si="64"/>
        <v>1725</v>
      </c>
      <c r="N824" s="529">
        <f t="shared" si="64"/>
        <v>1725</v>
      </c>
      <c r="O824" s="529">
        <f t="shared" si="64"/>
        <v>3475</v>
      </c>
      <c r="P824" s="529">
        <f t="shared" si="64"/>
        <v>1225</v>
      </c>
      <c r="Q824" s="529">
        <f t="shared" si="64"/>
        <v>6725</v>
      </c>
      <c r="R824" s="529">
        <f t="shared" si="64"/>
        <v>23925</v>
      </c>
      <c r="S824" s="529">
        <f t="shared" si="64"/>
        <v>1225</v>
      </c>
      <c r="T824" s="529">
        <f t="shared" si="64"/>
        <v>1225</v>
      </c>
    </row>
    <row r="825" spans="1:20" s="1015" customFormat="1">
      <c r="A825" s="59"/>
      <c r="B825" s="60"/>
      <c r="C825" s="55"/>
      <c r="D825" s="55"/>
      <c r="E825" s="30"/>
      <c r="F825" s="22"/>
      <c r="G825" s="78" t="s">
        <v>29</v>
      </c>
      <c r="H825" s="529">
        <f>+H806+H824</f>
        <v>6567077.3600061927</v>
      </c>
      <c r="I825" s="529">
        <f t="shared" ref="I825:T825" si="65">+I806+I824</f>
        <v>522819</v>
      </c>
      <c r="J825" s="529">
        <f t="shared" si="65"/>
        <v>527969</v>
      </c>
      <c r="K825" s="529">
        <f t="shared" si="65"/>
        <v>331819</v>
      </c>
      <c r="L825" s="529">
        <f t="shared" si="65"/>
        <v>440359</v>
      </c>
      <c r="M825" s="529">
        <f t="shared" si="65"/>
        <v>639819</v>
      </c>
      <c r="N825" s="529">
        <f t="shared" si="65"/>
        <v>402819</v>
      </c>
      <c r="O825" s="529">
        <f t="shared" si="65"/>
        <v>391569</v>
      </c>
      <c r="P825" s="529">
        <f t="shared" si="65"/>
        <v>367319</v>
      </c>
      <c r="Q825" s="529">
        <f t="shared" si="65"/>
        <v>400319</v>
      </c>
      <c r="R825" s="529">
        <f t="shared" si="65"/>
        <v>392919</v>
      </c>
      <c r="S825" s="529">
        <f t="shared" si="65"/>
        <v>408819</v>
      </c>
      <c r="T825" s="529">
        <f t="shared" si="65"/>
        <v>414319</v>
      </c>
    </row>
    <row r="826" spans="1:20" s="1015" customFormat="1">
      <c r="F826" s="64"/>
      <c r="H826" s="532"/>
    </row>
    <row r="827" spans="1:20" s="1015" customFormat="1">
      <c r="F827" s="64"/>
      <c r="H827" s="532"/>
    </row>
    <row r="828" spans="1:20" s="1015" customFormat="1">
      <c r="F828" s="64"/>
      <c r="H828" s="532"/>
    </row>
    <row r="829" spans="1:20" s="1015" customFormat="1">
      <c r="F829" s="64"/>
      <c r="H829" s="532"/>
    </row>
    <row r="830" spans="1:20" s="1015" customFormat="1">
      <c r="F830" s="64"/>
      <c r="H830" s="532"/>
    </row>
    <row r="831" spans="1:20" s="1015" customFormat="1">
      <c r="F831" s="64"/>
      <c r="H831" s="532"/>
    </row>
    <row r="832" spans="1:20" s="1015" customFormat="1">
      <c r="F832" s="64"/>
      <c r="H832" s="532"/>
    </row>
    <row r="833" spans="1:20" s="1015" customFormat="1">
      <c r="F833" s="64"/>
      <c r="H833" s="532"/>
    </row>
    <row r="834" spans="1:20" s="1015" customFormat="1">
      <c r="F834" s="64"/>
      <c r="H834" s="532"/>
    </row>
    <row r="835" spans="1:20" s="1015" customFormat="1">
      <c r="F835" s="64"/>
      <c r="H835" s="532"/>
    </row>
    <row r="836" spans="1:20" s="516" customFormat="1">
      <c r="F836" s="64"/>
      <c r="H836" s="532"/>
    </row>
    <row r="837" spans="1:20">
      <c r="F837" s="64"/>
    </row>
    <row r="838" spans="1:20" ht="18.75">
      <c r="A838" s="49"/>
      <c r="B838" s="50"/>
      <c r="C838" s="51"/>
      <c r="D838" s="51"/>
      <c r="E838" s="52"/>
      <c r="F838" s="53"/>
      <c r="G838" s="1001" t="s">
        <v>1705</v>
      </c>
      <c r="H838" s="1005"/>
      <c r="I838" s="15"/>
      <c r="J838" s="16"/>
      <c r="K838" s="17"/>
      <c r="L838" s="16"/>
      <c r="M838" s="17"/>
      <c r="N838" s="16"/>
      <c r="O838" s="16"/>
      <c r="P838" s="17"/>
      <c r="Q838" s="15"/>
      <c r="R838" s="15"/>
      <c r="S838" s="15"/>
      <c r="T838" s="15"/>
    </row>
    <row r="839" spans="1:20">
      <c r="A839" s="18" t="s">
        <v>335</v>
      </c>
      <c r="B839" s="19" t="s">
        <v>349</v>
      </c>
      <c r="C839" s="103" t="s">
        <v>350</v>
      </c>
      <c r="D839" s="55" t="s">
        <v>351</v>
      </c>
      <c r="E839" s="47" t="s">
        <v>352</v>
      </c>
      <c r="F839" s="108" t="s">
        <v>353</v>
      </c>
      <c r="G839" s="71" t="s">
        <v>12</v>
      </c>
      <c r="H839" s="522">
        <f>'Plantilla 2015 '!L536</f>
        <v>4942851.9851559596</v>
      </c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</row>
    <row r="840" spans="1:20">
      <c r="A840" s="18" t="s">
        <v>335</v>
      </c>
      <c r="B840" s="19" t="s">
        <v>349</v>
      </c>
      <c r="C840" s="103" t="s">
        <v>350</v>
      </c>
      <c r="D840" s="55" t="s">
        <v>351</v>
      </c>
      <c r="E840" s="47" t="s">
        <v>352</v>
      </c>
      <c r="F840" s="108" t="s">
        <v>354</v>
      </c>
      <c r="G840" s="609" t="s">
        <v>340</v>
      </c>
      <c r="H840" s="522">
        <f t="shared" ref="H840:H863" si="66">SUM(I840:T840)</f>
        <v>30000</v>
      </c>
      <c r="I840" s="85"/>
      <c r="J840" s="85">
        <v>30000</v>
      </c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1:20">
      <c r="A841" s="18" t="s">
        <v>335</v>
      </c>
      <c r="B841" s="19" t="s">
        <v>349</v>
      </c>
      <c r="C841" s="103" t="s">
        <v>350</v>
      </c>
      <c r="D841" s="55" t="s">
        <v>351</v>
      </c>
      <c r="E841" s="47" t="s">
        <v>352</v>
      </c>
      <c r="F841" s="108">
        <v>1321</v>
      </c>
      <c r="G841" s="71" t="s">
        <v>56</v>
      </c>
      <c r="H841" s="522">
        <f>'Plantilla 2015 '!K536</f>
        <v>84119.54786984931</v>
      </c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1:20">
      <c r="A842" s="18" t="s">
        <v>335</v>
      </c>
      <c r="B842" s="19" t="s">
        <v>349</v>
      </c>
      <c r="C842" s="103" t="s">
        <v>350</v>
      </c>
      <c r="D842" s="55" t="s">
        <v>351</v>
      </c>
      <c r="E842" s="47" t="s">
        <v>352</v>
      </c>
      <c r="F842" s="108">
        <v>1323</v>
      </c>
      <c r="G842" s="71" t="s">
        <v>13</v>
      </c>
      <c r="H842" s="522">
        <f>'Plantilla 2015 '!I536</f>
        <v>609459.62758264737</v>
      </c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1:20" s="589" customFormat="1">
      <c r="A843" s="18" t="s">
        <v>335</v>
      </c>
      <c r="B843" s="19" t="s">
        <v>349</v>
      </c>
      <c r="C843" s="103" t="s">
        <v>350</v>
      </c>
      <c r="D843" s="55" t="s">
        <v>351</v>
      </c>
      <c r="E843" s="47" t="s">
        <v>352</v>
      </c>
      <c r="F843" s="108" t="s">
        <v>1607</v>
      </c>
      <c r="G843" s="28" t="s">
        <v>341</v>
      </c>
      <c r="H843" s="522">
        <f t="shared" si="66"/>
        <v>69600</v>
      </c>
      <c r="I843" s="85">
        <v>5800</v>
      </c>
      <c r="J843" s="85">
        <v>5800</v>
      </c>
      <c r="K843" s="85">
        <v>5800</v>
      </c>
      <c r="L843" s="85">
        <v>5800</v>
      </c>
      <c r="M843" s="85">
        <v>5800</v>
      </c>
      <c r="N843" s="85">
        <v>5800</v>
      </c>
      <c r="O843" s="85">
        <v>5800</v>
      </c>
      <c r="P843" s="85">
        <v>5800</v>
      </c>
      <c r="Q843" s="85">
        <v>5800</v>
      </c>
      <c r="R843" s="85">
        <v>5800</v>
      </c>
      <c r="S843" s="85">
        <v>5800</v>
      </c>
      <c r="T843" s="85">
        <v>5800</v>
      </c>
    </row>
    <row r="844" spans="1:20">
      <c r="A844" s="18" t="s">
        <v>335</v>
      </c>
      <c r="B844" s="19" t="s">
        <v>349</v>
      </c>
      <c r="C844" s="103" t="s">
        <v>350</v>
      </c>
      <c r="D844" s="55" t="s">
        <v>351</v>
      </c>
      <c r="E844" s="47" t="s">
        <v>352</v>
      </c>
      <c r="F844" s="87">
        <v>1441</v>
      </c>
      <c r="G844" s="71" t="s">
        <v>355</v>
      </c>
      <c r="H844" s="522">
        <f t="shared" si="66"/>
        <v>62000</v>
      </c>
      <c r="I844" s="95">
        <v>0</v>
      </c>
      <c r="J844" s="95"/>
      <c r="K844" s="95"/>
      <c r="L844" s="95">
        <v>62000</v>
      </c>
      <c r="M844" s="95"/>
      <c r="N844" s="95"/>
      <c r="O844" s="95"/>
      <c r="P844" s="95"/>
      <c r="Q844" s="95"/>
      <c r="R844" s="95"/>
      <c r="S844" s="95"/>
      <c r="T844" s="95"/>
    </row>
    <row r="845" spans="1:20">
      <c r="A845" s="18" t="s">
        <v>335</v>
      </c>
      <c r="B845" s="19" t="s">
        <v>349</v>
      </c>
      <c r="C845" s="103" t="s">
        <v>350</v>
      </c>
      <c r="D845" s="55" t="s">
        <v>351</v>
      </c>
      <c r="E845" s="47" t="s">
        <v>352</v>
      </c>
      <c r="F845" s="87">
        <v>1541</v>
      </c>
      <c r="G845" s="120" t="s">
        <v>15</v>
      </c>
      <c r="H845" s="522">
        <f>'Plantilla 2015 '!J536</f>
        <v>395428.15881247685</v>
      </c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</row>
    <row r="846" spans="1:20">
      <c r="A846" s="18" t="s">
        <v>335</v>
      </c>
      <c r="B846" s="19" t="s">
        <v>349</v>
      </c>
      <c r="C846" s="103" t="s">
        <v>350</v>
      </c>
      <c r="D846" s="55" t="s">
        <v>351</v>
      </c>
      <c r="E846" s="47" t="s">
        <v>352</v>
      </c>
      <c r="F846" s="87">
        <v>1551</v>
      </c>
      <c r="G846" s="71" t="s">
        <v>277</v>
      </c>
      <c r="H846" s="522">
        <f t="shared" si="66"/>
        <v>10000</v>
      </c>
      <c r="I846" s="95"/>
      <c r="J846" s="95"/>
      <c r="K846" s="95"/>
      <c r="L846" s="95">
        <v>10000</v>
      </c>
      <c r="M846" s="95"/>
      <c r="N846" s="95"/>
      <c r="O846" s="95"/>
      <c r="P846" s="95"/>
      <c r="Q846" s="95"/>
      <c r="R846" s="95"/>
      <c r="S846" s="95"/>
      <c r="T846" s="95"/>
    </row>
    <row r="847" spans="1:20">
      <c r="A847" s="18" t="s">
        <v>335</v>
      </c>
      <c r="B847" s="19" t="s">
        <v>349</v>
      </c>
      <c r="C847" s="103" t="s">
        <v>350</v>
      </c>
      <c r="D847" s="55" t="s">
        <v>351</v>
      </c>
      <c r="E847" s="47" t="s">
        <v>352</v>
      </c>
      <c r="F847" s="87">
        <v>2111</v>
      </c>
      <c r="G847" s="71" t="s">
        <v>17</v>
      </c>
      <c r="H847" s="522">
        <f t="shared" si="66"/>
        <v>3000</v>
      </c>
      <c r="I847" s="95">
        <v>500</v>
      </c>
      <c r="J847" s="95"/>
      <c r="K847" s="95">
        <v>500</v>
      </c>
      <c r="L847" s="95"/>
      <c r="M847" s="95">
        <v>500</v>
      </c>
      <c r="N847" s="95"/>
      <c r="O847" s="95">
        <v>500</v>
      </c>
      <c r="P847" s="95"/>
      <c r="Q847" s="95">
        <v>500</v>
      </c>
      <c r="R847" s="95"/>
      <c r="S847" s="95">
        <v>500</v>
      </c>
      <c r="T847" s="95"/>
    </row>
    <row r="848" spans="1:20">
      <c r="A848" s="18" t="s">
        <v>335</v>
      </c>
      <c r="B848" s="19" t="s">
        <v>349</v>
      </c>
      <c r="C848" s="103" t="s">
        <v>350</v>
      </c>
      <c r="D848" s="55" t="s">
        <v>351</v>
      </c>
      <c r="E848" s="47" t="s">
        <v>352</v>
      </c>
      <c r="F848" s="87">
        <v>2141</v>
      </c>
      <c r="G848" s="71" t="s">
        <v>36</v>
      </c>
      <c r="H848" s="522">
        <f t="shared" si="66"/>
        <v>4000</v>
      </c>
      <c r="I848" s="95"/>
      <c r="J848" s="95">
        <v>1000</v>
      </c>
      <c r="K848" s="95"/>
      <c r="L848" s="95"/>
      <c r="M848" s="95">
        <v>2000</v>
      </c>
      <c r="N848" s="95"/>
      <c r="O848" s="95"/>
      <c r="P848" s="95"/>
      <c r="Q848" s="95"/>
      <c r="R848" s="95"/>
      <c r="S848" s="95">
        <v>1000</v>
      </c>
      <c r="T848" s="95"/>
    </row>
    <row r="849" spans="1:20">
      <c r="A849" s="18" t="s">
        <v>335</v>
      </c>
      <c r="B849" s="19" t="s">
        <v>349</v>
      </c>
      <c r="C849" s="103" t="s">
        <v>350</v>
      </c>
      <c r="D849" s="55" t="s">
        <v>351</v>
      </c>
      <c r="E849" s="47" t="s">
        <v>352</v>
      </c>
      <c r="F849" s="87">
        <v>2112</v>
      </c>
      <c r="G849" s="71" t="s">
        <v>88</v>
      </c>
      <c r="H849" s="522">
        <f t="shared" si="66"/>
        <v>1500</v>
      </c>
      <c r="I849" s="95"/>
      <c r="J849" s="95"/>
      <c r="K849" s="95">
        <v>500</v>
      </c>
      <c r="L849" s="95"/>
      <c r="M849" s="95"/>
      <c r="N849" s="95"/>
      <c r="O849" s="95"/>
      <c r="P849" s="95">
        <v>500</v>
      </c>
      <c r="Q849" s="95"/>
      <c r="R849" s="95"/>
      <c r="S849" s="95"/>
      <c r="T849" s="95">
        <v>500</v>
      </c>
    </row>
    <row r="850" spans="1:20">
      <c r="A850" s="18" t="s">
        <v>335</v>
      </c>
      <c r="B850" s="19" t="s">
        <v>349</v>
      </c>
      <c r="C850" s="103" t="s">
        <v>350</v>
      </c>
      <c r="D850" s="55" t="s">
        <v>351</v>
      </c>
      <c r="E850" s="47" t="s">
        <v>352</v>
      </c>
      <c r="F850" s="24">
        <v>2212</v>
      </c>
      <c r="G850" s="71" t="s">
        <v>18</v>
      </c>
      <c r="H850" s="522">
        <f t="shared" si="66"/>
        <v>12000</v>
      </c>
      <c r="I850" s="95">
        <v>1500</v>
      </c>
      <c r="J850" s="95">
        <v>1500</v>
      </c>
      <c r="K850" s="95"/>
      <c r="L850" s="95">
        <v>1500</v>
      </c>
      <c r="M850" s="95">
        <v>1500</v>
      </c>
      <c r="N850" s="95"/>
      <c r="O850" s="95">
        <v>1500</v>
      </c>
      <c r="P850" s="95"/>
      <c r="Q850" s="95">
        <v>1500</v>
      </c>
      <c r="R850" s="95">
        <v>1500</v>
      </c>
      <c r="S850" s="95">
        <v>1500</v>
      </c>
      <c r="T850" s="95"/>
    </row>
    <row r="851" spans="1:20">
      <c r="A851" s="18" t="s">
        <v>335</v>
      </c>
      <c r="B851" s="19" t="s">
        <v>349</v>
      </c>
      <c r="C851" s="103" t="s">
        <v>350</v>
      </c>
      <c r="D851" s="55" t="s">
        <v>351</v>
      </c>
      <c r="E851" s="47" t="s">
        <v>352</v>
      </c>
      <c r="F851" s="24">
        <v>2471</v>
      </c>
      <c r="G851" s="71" t="s">
        <v>154</v>
      </c>
      <c r="H851" s="522">
        <f t="shared" si="66"/>
        <v>110000</v>
      </c>
      <c r="I851" s="95"/>
      <c r="J851" s="95">
        <v>10000</v>
      </c>
      <c r="K851" s="95">
        <v>10000</v>
      </c>
      <c r="L851" s="95">
        <v>10000</v>
      </c>
      <c r="M851" s="95">
        <v>10000</v>
      </c>
      <c r="N851" s="95">
        <v>10000</v>
      </c>
      <c r="O851" s="95">
        <v>10000</v>
      </c>
      <c r="P851" s="95">
        <v>10000</v>
      </c>
      <c r="Q851" s="95">
        <v>10000</v>
      </c>
      <c r="R851" s="95">
        <v>10000</v>
      </c>
      <c r="S851" s="95">
        <v>10000</v>
      </c>
      <c r="T851" s="95">
        <v>10000</v>
      </c>
    </row>
    <row r="852" spans="1:20">
      <c r="A852" s="18" t="s">
        <v>335</v>
      </c>
      <c r="B852" s="19" t="s">
        <v>349</v>
      </c>
      <c r="C852" s="103" t="s">
        <v>350</v>
      </c>
      <c r="D852" s="55" t="s">
        <v>351</v>
      </c>
      <c r="E852" s="47" t="s">
        <v>352</v>
      </c>
      <c r="F852" s="62">
        <v>2491</v>
      </c>
      <c r="G852" s="71" t="s">
        <v>96</v>
      </c>
      <c r="H852" s="522">
        <f t="shared" si="66"/>
        <v>120000</v>
      </c>
      <c r="I852" s="95">
        <v>10000</v>
      </c>
      <c r="J852" s="95">
        <v>10000</v>
      </c>
      <c r="K852" s="95">
        <v>10000</v>
      </c>
      <c r="L852" s="95">
        <v>10000</v>
      </c>
      <c r="M852" s="95">
        <v>10000</v>
      </c>
      <c r="N852" s="95">
        <v>10000</v>
      </c>
      <c r="O852" s="95">
        <v>10000</v>
      </c>
      <c r="P852" s="95">
        <v>10000</v>
      </c>
      <c r="Q852" s="95">
        <v>10000</v>
      </c>
      <c r="R852" s="95">
        <v>10000</v>
      </c>
      <c r="S852" s="95">
        <v>10000</v>
      </c>
      <c r="T852" s="95">
        <v>10000</v>
      </c>
    </row>
    <row r="853" spans="1:20">
      <c r="A853" s="18" t="s">
        <v>335</v>
      </c>
      <c r="B853" s="19" t="s">
        <v>349</v>
      </c>
      <c r="C853" s="103" t="s">
        <v>350</v>
      </c>
      <c r="D853" s="55" t="s">
        <v>351</v>
      </c>
      <c r="E853" s="47" t="s">
        <v>352</v>
      </c>
      <c r="F853" s="62">
        <v>2611</v>
      </c>
      <c r="G853" s="120" t="s">
        <v>345</v>
      </c>
      <c r="H853" s="522">
        <f t="shared" si="66"/>
        <v>670000</v>
      </c>
      <c r="I853" s="95">
        <v>55000</v>
      </c>
      <c r="J853" s="95">
        <v>55000</v>
      </c>
      <c r="K853" s="95">
        <v>55000</v>
      </c>
      <c r="L853" s="95">
        <v>55000</v>
      </c>
      <c r="M853" s="95">
        <v>55000</v>
      </c>
      <c r="N853" s="95">
        <v>55000</v>
      </c>
      <c r="O853" s="95">
        <v>55000</v>
      </c>
      <c r="P853" s="95">
        <v>55000</v>
      </c>
      <c r="Q853" s="95">
        <v>50000</v>
      </c>
      <c r="R853" s="95">
        <v>60000</v>
      </c>
      <c r="S853" s="95">
        <v>60000</v>
      </c>
      <c r="T853" s="95">
        <v>60000</v>
      </c>
    </row>
    <row r="854" spans="1:20">
      <c r="A854" s="18" t="s">
        <v>335</v>
      </c>
      <c r="B854" s="19" t="s">
        <v>349</v>
      </c>
      <c r="C854" s="103" t="s">
        <v>350</v>
      </c>
      <c r="D854" s="55" t="s">
        <v>351</v>
      </c>
      <c r="E854" s="47" t="s">
        <v>352</v>
      </c>
      <c r="F854" s="87">
        <v>2711</v>
      </c>
      <c r="G854" s="71" t="s">
        <v>356</v>
      </c>
      <c r="H854" s="522">
        <f t="shared" si="66"/>
        <v>190000</v>
      </c>
      <c r="I854" s="95"/>
      <c r="J854" s="95"/>
      <c r="K854" s="95"/>
      <c r="L854" s="95"/>
      <c r="M854" s="95"/>
      <c r="N854" s="95"/>
      <c r="O854" s="95"/>
      <c r="P854" s="95"/>
      <c r="Q854" s="95">
        <v>190000</v>
      </c>
      <c r="R854" s="95"/>
      <c r="S854" s="95"/>
      <c r="T854" s="95"/>
    </row>
    <row r="855" spans="1:20">
      <c r="A855" s="18" t="s">
        <v>335</v>
      </c>
      <c r="B855" s="19" t="s">
        <v>349</v>
      </c>
      <c r="C855" s="103" t="s">
        <v>350</v>
      </c>
      <c r="D855" s="55" t="s">
        <v>351</v>
      </c>
      <c r="E855" s="47" t="s">
        <v>352</v>
      </c>
      <c r="F855" s="87">
        <v>2751</v>
      </c>
      <c r="G855" s="121" t="s">
        <v>156</v>
      </c>
      <c r="H855" s="522">
        <f t="shared" si="66"/>
        <v>15000</v>
      </c>
      <c r="I855" s="95"/>
      <c r="J855" s="95"/>
      <c r="K855" s="95">
        <v>15000</v>
      </c>
      <c r="L855" s="95"/>
      <c r="M855" s="95"/>
      <c r="N855" s="95"/>
      <c r="O855" s="95"/>
      <c r="P855" s="95"/>
      <c r="Q855" s="95"/>
      <c r="R855" s="95"/>
      <c r="S855" s="95"/>
      <c r="T855" s="95"/>
    </row>
    <row r="856" spans="1:20">
      <c r="A856" s="18" t="s">
        <v>335</v>
      </c>
      <c r="B856" s="19" t="s">
        <v>349</v>
      </c>
      <c r="C856" s="103" t="s">
        <v>350</v>
      </c>
      <c r="D856" s="55" t="s">
        <v>351</v>
      </c>
      <c r="E856" s="47" t="s">
        <v>352</v>
      </c>
      <c r="F856" s="87">
        <v>2961</v>
      </c>
      <c r="G856" s="120" t="s">
        <v>145</v>
      </c>
      <c r="H856" s="522">
        <f t="shared" si="66"/>
        <v>300000</v>
      </c>
      <c r="I856" s="95">
        <v>25000</v>
      </c>
      <c r="J856" s="95">
        <v>25000</v>
      </c>
      <c r="K856" s="95">
        <v>25000</v>
      </c>
      <c r="L856" s="95">
        <v>25000</v>
      </c>
      <c r="M856" s="95">
        <v>25000</v>
      </c>
      <c r="N856" s="95">
        <v>25000</v>
      </c>
      <c r="O856" s="95">
        <v>25000</v>
      </c>
      <c r="P856" s="95">
        <v>25000</v>
      </c>
      <c r="Q856" s="95">
        <v>25000</v>
      </c>
      <c r="R856" s="95">
        <v>25000</v>
      </c>
      <c r="S856" s="95">
        <v>25000</v>
      </c>
      <c r="T856" s="95">
        <v>25000</v>
      </c>
    </row>
    <row r="857" spans="1:20">
      <c r="A857" s="18" t="s">
        <v>335</v>
      </c>
      <c r="B857" s="19" t="s">
        <v>349</v>
      </c>
      <c r="C857" s="103" t="s">
        <v>350</v>
      </c>
      <c r="D857" s="55" t="s">
        <v>351</v>
      </c>
      <c r="E857" s="47" t="s">
        <v>352</v>
      </c>
      <c r="F857" s="87">
        <v>3521</v>
      </c>
      <c r="G857" s="58" t="s">
        <v>87</v>
      </c>
      <c r="H857" s="522">
        <f t="shared" si="66"/>
        <v>6000</v>
      </c>
      <c r="I857" s="95"/>
      <c r="J857" s="95"/>
      <c r="K857" s="95"/>
      <c r="L857" s="95">
        <v>3000</v>
      </c>
      <c r="M857" s="95"/>
      <c r="N857" s="95"/>
      <c r="O857" s="95"/>
      <c r="P857" s="95">
        <v>3000</v>
      </c>
      <c r="Q857" s="95"/>
      <c r="R857" s="95"/>
      <c r="S857" s="95"/>
      <c r="T857" s="95"/>
    </row>
    <row r="858" spans="1:20">
      <c r="A858" s="18" t="s">
        <v>335</v>
      </c>
      <c r="B858" s="19" t="s">
        <v>349</v>
      </c>
      <c r="C858" s="103" t="s">
        <v>350</v>
      </c>
      <c r="D858" s="55" t="s">
        <v>351</v>
      </c>
      <c r="E858" s="47" t="s">
        <v>352</v>
      </c>
      <c r="F858" s="87">
        <v>3551</v>
      </c>
      <c r="G858" s="71" t="s">
        <v>1678</v>
      </c>
      <c r="H858" s="522">
        <f t="shared" si="66"/>
        <v>260000</v>
      </c>
      <c r="I858" s="95">
        <v>21000</v>
      </c>
      <c r="J858" s="95">
        <v>21000</v>
      </c>
      <c r="K858" s="95">
        <v>21000</v>
      </c>
      <c r="L858" s="95">
        <v>21000</v>
      </c>
      <c r="M858" s="95">
        <v>21000</v>
      </c>
      <c r="N858" s="95">
        <v>21000</v>
      </c>
      <c r="O858" s="95">
        <v>21000</v>
      </c>
      <c r="P858" s="95">
        <v>21000</v>
      </c>
      <c r="Q858" s="95">
        <v>21000</v>
      </c>
      <c r="R858" s="95">
        <v>21000</v>
      </c>
      <c r="S858" s="95">
        <v>21000</v>
      </c>
      <c r="T858" s="95">
        <v>29000</v>
      </c>
    </row>
    <row r="859" spans="1:20">
      <c r="A859" s="18" t="s">
        <v>335</v>
      </c>
      <c r="B859" s="19" t="s">
        <v>349</v>
      </c>
      <c r="C859" s="103" t="s">
        <v>350</v>
      </c>
      <c r="D859" s="55" t="s">
        <v>351</v>
      </c>
      <c r="E859" s="47" t="s">
        <v>352</v>
      </c>
      <c r="F859" s="24">
        <v>3591</v>
      </c>
      <c r="G859" s="28" t="s">
        <v>319</v>
      </c>
      <c r="H859" s="522">
        <f t="shared" si="66"/>
        <v>5000</v>
      </c>
      <c r="I859" s="95"/>
      <c r="J859" s="95"/>
      <c r="K859" s="95">
        <v>5000</v>
      </c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0">
      <c r="A860" s="18" t="s">
        <v>335</v>
      </c>
      <c r="B860" s="19" t="s">
        <v>349</v>
      </c>
      <c r="C860" s="103" t="s">
        <v>350</v>
      </c>
      <c r="D860" s="55" t="s">
        <v>351</v>
      </c>
      <c r="E860" s="47" t="s">
        <v>352</v>
      </c>
      <c r="F860" s="87">
        <v>3612</v>
      </c>
      <c r="G860" s="71" t="s">
        <v>26</v>
      </c>
      <c r="H860" s="522">
        <f t="shared" si="66"/>
        <v>60000</v>
      </c>
      <c r="I860" s="95">
        <v>5000</v>
      </c>
      <c r="J860" s="95">
        <v>5000</v>
      </c>
      <c r="K860" s="95">
        <v>5000</v>
      </c>
      <c r="L860" s="95">
        <v>5000</v>
      </c>
      <c r="M860" s="95">
        <v>5000</v>
      </c>
      <c r="N860" s="95">
        <v>5000</v>
      </c>
      <c r="O860" s="95">
        <v>5000</v>
      </c>
      <c r="P860" s="95">
        <v>5000</v>
      </c>
      <c r="Q860" s="95">
        <v>5000</v>
      </c>
      <c r="R860" s="95">
        <v>5000</v>
      </c>
      <c r="S860" s="95">
        <v>5000</v>
      </c>
      <c r="T860" s="95">
        <v>5000</v>
      </c>
    </row>
    <row r="861" spans="1:20">
      <c r="A861" s="18" t="s">
        <v>335</v>
      </c>
      <c r="B861" s="19" t="s">
        <v>349</v>
      </c>
      <c r="C861" s="103" t="s">
        <v>350</v>
      </c>
      <c r="D861" s="55" t="s">
        <v>351</v>
      </c>
      <c r="E861" s="47" t="s">
        <v>352</v>
      </c>
      <c r="F861" s="87">
        <v>3751</v>
      </c>
      <c r="G861" s="122" t="s">
        <v>40</v>
      </c>
      <c r="H861" s="522">
        <f t="shared" si="66"/>
        <v>3000</v>
      </c>
      <c r="I861" s="95"/>
      <c r="J861" s="95">
        <v>500</v>
      </c>
      <c r="K861" s="95">
        <v>500</v>
      </c>
      <c r="L861" s="95"/>
      <c r="M861" s="95">
        <v>500</v>
      </c>
      <c r="N861" s="95"/>
      <c r="O861" s="95">
        <v>500</v>
      </c>
      <c r="P861" s="95"/>
      <c r="Q861" s="95"/>
      <c r="R861" s="95">
        <v>500</v>
      </c>
      <c r="S861" s="95"/>
      <c r="T861" s="95">
        <v>500</v>
      </c>
    </row>
    <row r="862" spans="1:20">
      <c r="A862" s="18" t="s">
        <v>335</v>
      </c>
      <c r="B862" s="19" t="s">
        <v>349</v>
      </c>
      <c r="C862" s="103" t="s">
        <v>350</v>
      </c>
      <c r="D862" s="55" t="s">
        <v>351</v>
      </c>
      <c r="E862" s="47" t="s">
        <v>352</v>
      </c>
      <c r="F862" s="87">
        <v>3791</v>
      </c>
      <c r="G862" s="121" t="s">
        <v>357</v>
      </c>
      <c r="H862" s="522">
        <f t="shared" si="66"/>
        <v>300</v>
      </c>
      <c r="I862" s="95"/>
      <c r="J862" s="95">
        <v>50</v>
      </c>
      <c r="K862" s="95">
        <v>50</v>
      </c>
      <c r="L862" s="95"/>
      <c r="M862" s="95">
        <v>50</v>
      </c>
      <c r="N862" s="95"/>
      <c r="O862" s="95">
        <v>50</v>
      </c>
      <c r="P862" s="95"/>
      <c r="Q862" s="95"/>
      <c r="R862" s="95">
        <v>50</v>
      </c>
      <c r="S862" s="95"/>
      <c r="T862" s="95">
        <v>50</v>
      </c>
    </row>
    <row r="863" spans="1:20">
      <c r="A863" s="18" t="s">
        <v>335</v>
      </c>
      <c r="B863" s="19" t="s">
        <v>349</v>
      </c>
      <c r="C863" s="103" t="s">
        <v>350</v>
      </c>
      <c r="D863" s="55" t="s">
        <v>351</v>
      </c>
      <c r="E863" s="47" t="s">
        <v>352</v>
      </c>
      <c r="F863" s="47">
        <v>3981</v>
      </c>
      <c r="G863" s="23" t="s">
        <v>112</v>
      </c>
      <c r="H863" s="522">
        <f t="shared" si="66"/>
        <v>110700</v>
      </c>
      <c r="I863" s="95">
        <v>9225</v>
      </c>
      <c r="J863" s="95">
        <v>9225</v>
      </c>
      <c r="K863" s="95">
        <v>9225</v>
      </c>
      <c r="L863" s="95">
        <v>9225</v>
      </c>
      <c r="M863" s="95">
        <v>9225</v>
      </c>
      <c r="N863" s="95">
        <v>9225</v>
      </c>
      <c r="O863" s="95">
        <v>9225</v>
      </c>
      <c r="P863" s="95">
        <v>9225</v>
      </c>
      <c r="Q863" s="95">
        <v>9225</v>
      </c>
      <c r="R863" s="95">
        <v>9225</v>
      </c>
      <c r="S863" s="95">
        <v>9225</v>
      </c>
      <c r="T863" s="95">
        <v>9225</v>
      </c>
    </row>
    <row r="864" spans="1:20" s="589" customFormat="1">
      <c r="A864" s="18" t="s">
        <v>335</v>
      </c>
      <c r="B864" s="19" t="s">
        <v>349</v>
      </c>
      <c r="C864" s="103" t="s">
        <v>350</v>
      </c>
      <c r="D864" s="55" t="s">
        <v>351</v>
      </c>
      <c r="E864" s="47" t="s">
        <v>352</v>
      </c>
      <c r="F864" s="47">
        <v>5152</v>
      </c>
      <c r="G864" s="28" t="s">
        <v>122</v>
      </c>
      <c r="H864" s="522">
        <v>0</v>
      </c>
      <c r="I864" s="95"/>
      <c r="J864" s="95"/>
      <c r="K864" s="95">
        <v>80000</v>
      </c>
      <c r="L864" s="95"/>
      <c r="M864" s="95"/>
      <c r="N864" s="95">
        <v>80000</v>
      </c>
      <c r="O864" s="95"/>
      <c r="P864" s="95"/>
      <c r="Q864" s="95"/>
      <c r="R864" s="95"/>
      <c r="S864" s="95"/>
      <c r="T864" s="95"/>
    </row>
    <row r="865" spans="1:20" s="589" customFormat="1">
      <c r="A865" s="18" t="s">
        <v>335</v>
      </c>
      <c r="B865" s="19" t="s">
        <v>349</v>
      </c>
      <c r="C865" s="103" t="s">
        <v>350</v>
      </c>
      <c r="D865" s="55" t="s">
        <v>351</v>
      </c>
      <c r="E865" s="47" t="s">
        <v>352</v>
      </c>
      <c r="F865" s="47">
        <v>5491</v>
      </c>
      <c r="G865" s="28" t="s">
        <v>348</v>
      </c>
      <c r="H865" s="522">
        <v>0</v>
      </c>
      <c r="I865" s="95"/>
      <c r="J865" s="95"/>
      <c r="K865" s="95">
        <v>80000</v>
      </c>
      <c r="L865" s="95"/>
      <c r="M865" s="95"/>
      <c r="N865" s="95"/>
      <c r="O865" s="95"/>
      <c r="P865" s="95"/>
      <c r="Q865" s="95"/>
      <c r="R865" s="95"/>
      <c r="S865" s="95"/>
      <c r="T865" s="95"/>
    </row>
    <row r="866" spans="1:20">
      <c r="A866" s="59"/>
      <c r="B866" s="60"/>
      <c r="C866" s="55"/>
      <c r="D866" s="55"/>
      <c r="E866" s="30"/>
      <c r="F866" s="22"/>
      <c r="G866" s="30" t="s">
        <v>23</v>
      </c>
      <c r="H866" s="526">
        <f>SUM(H839:H865)</f>
        <v>8073959.3194209328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>
      <c r="A867" s="34"/>
      <c r="B867" s="19"/>
      <c r="C867" s="21"/>
      <c r="D867" s="21"/>
      <c r="E867" s="35"/>
      <c r="F867" s="22"/>
      <c r="G867" s="37" t="s">
        <v>29</v>
      </c>
      <c r="H867" s="526">
        <f>+H866</f>
        <v>8073959.3194209328</v>
      </c>
      <c r="I867" s="48">
        <f>SUM(I839:I863)</f>
        <v>133025</v>
      </c>
      <c r="J867" s="48">
        <f>SUM(J839:J863)</f>
        <v>174075</v>
      </c>
      <c r="K867" s="48">
        <f>SUM(K839:K865)</f>
        <v>322575</v>
      </c>
      <c r="L867" s="48">
        <f t="shared" ref="L867:T867" si="67">SUM(L839:L863)</f>
        <v>217525</v>
      </c>
      <c r="M867" s="48">
        <f t="shared" si="67"/>
        <v>145575</v>
      </c>
      <c r="N867" s="48">
        <f t="shared" si="67"/>
        <v>141025</v>
      </c>
      <c r="O867" s="48">
        <f t="shared" si="67"/>
        <v>143575</v>
      </c>
      <c r="P867" s="48">
        <f t="shared" si="67"/>
        <v>144525</v>
      </c>
      <c r="Q867" s="48">
        <f t="shared" si="67"/>
        <v>328025</v>
      </c>
      <c r="R867" s="48">
        <f t="shared" si="67"/>
        <v>148075</v>
      </c>
      <c r="S867" s="48">
        <f t="shared" si="67"/>
        <v>149025</v>
      </c>
      <c r="T867" s="48">
        <f t="shared" si="67"/>
        <v>155075</v>
      </c>
    </row>
    <row r="868" spans="1:20" s="516" customFormat="1">
      <c r="A868" s="39"/>
      <c r="B868" s="40"/>
      <c r="C868" s="41"/>
      <c r="D868" s="41"/>
      <c r="E868" s="42"/>
      <c r="F868" s="43"/>
      <c r="G868" s="44"/>
      <c r="H868" s="527"/>
      <c r="I868" s="572"/>
      <c r="J868" s="572"/>
      <c r="K868" s="572"/>
      <c r="L868" s="572"/>
      <c r="M868" s="572"/>
      <c r="N868" s="572"/>
      <c r="O868" s="572"/>
      <c r="P868" s="572"/>
      <c r="Q868" s="572"/>
      <c r="R868" s="572"/>
      <c r="S868" s="572"/>
      <c r="T868" s="572"/>
    </row>
    <row r="869" spans="1:20" s="516" customFormat="1">
      <c r="A869" s="39"/>
      <c r="B869" s="40"/>
      <c r="C869" s="41"/>
      <c r="D869" s="41"/>
      <c r="E869" s="42"/>
      <c r="F869" s="43"/>
      <c r="G869" s="44"/>
      <c r="H869" s="527"/>
      <c r="I869" s="572"/>
      <c r="J869" s="572"/>
      <c r="K869" s="572"/>
      <c r="L869" s="572"/>
      <c r="M869" s="572"/>
      <c r="N869" s="572"/>
      <c r="O869" s="572"/>
      <c r="P869" s="572"/>
      <c r="Q869" s="572"/>
      <c r="R869" s="572"/>
      <c r="S869" s="572"/>
      <c r="T869" s="572"/>
    </row>
    <row r="870" spans="1:20">
      <c r="F870" s="64"/>
    </row>
    <row r="871" spans="1:20" ht="18.75">
      <c r="A871" s="49"/>
      <c r="B871" s="50"/>
      <c r="C871" s="51"/>
      <c r="D871" s="51"/>
      <c r="E871" s="51"/>
      <c r="F871" s="51"/>
      <c r="G871" s="1001" t="s">
        <v>358</v>
      </c>
      <c r="H871" s="531"/>
      <c r="I871" s="16"/>
      <c r="J871" s="17"/>
      <c r="K871" s="16"/>
      <c r="L871" s="17"/>
      <c r="M871" s="16"/>
      <c r="N871" s="16"/>
      <c r="O871" s="17"/>
      <c r="P871" s="15"/>
      <c r="Q871" s="15"/>
      <c r="R871" s="15"/>
      <c r="S871" s="15"/>
      <c r="T871" s="15"/>
    </row>
    <row r="872" spans="1:20">
      <c r="A872" s="18" t="s">
        <v>335</v>
      </c>
      <c r="B872" s="19" t="s">
        <v>359</v>
      </c>
      <c r="C872" s="103" t="s">
        <v>360</v>
      </c>
      <c r="D872" s="55" t="s">
        <v>361</v>
      </c>
      <c r="E872" s="47" t="s">
        <v>362</v>
      </c>
      <c r="F872" s="22">
        <v>1131</v>
      </c>
      <c r="G872" s="23" t="s">
        <v>12</v>
      </c>
      <c r="H872" s="522">
        <f>'Plantilla 2015 '!L556-821386.58</f>
        <v>151992.05562085158</v>
      </c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</row>
    <row r="873" spans="1:20">
      <c r="A873" s="18" t="s">
        <v>335</v>
      </c>
      <c r="B873" s="19" t="s">
        <v>359</v>
      </c>
      <c r="C873" s="103" t="s">
        <v>360</v>
      </c>
      <c r="D873" s="55" t="s">
        <v>361</v>
      </c>
      <c r="E873" s="47" t="s">
        <v>362</v>
      </c>
      <c r="F873" s="22">
        <v>1321</v>
      </c>
      <c r="G873" s="23" t="s">
        <v>56</v>
      </c>
      <c r="H873" s="522">
        <f>'Plantilla 2015 '!K556-13502.25</f>
        <v>2498.4946951372804</v>
      </c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1:20">
      <c r="A874" s="18" t="s">
        <v>335</v>
      </c>
      <c r="B874" s="19" t="s">
        <v>359</v>
      </c>
      <c r="C874" s="103" t="s">
        <v>360</v>
      </c>
      <c r="D874" s="55" t="s">
        <v>361</v>
      </c>
      <c r="E874" s="47" t="s">
        <v>362</v>
      </c>
      <c r="F874" s="22">
        <v>1323</v>
      </c>
      <c r="G874" s="23" t="s">
        <v>13</v>
      </c>
      <c r="H874" s="522">
        <f>'Plantilla 2015 '!I556-101266.84</f>
        <v>18738.745213529648</v>
      </c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1:20" s="589" customFormat="1">
      <c r="A875" s="610" t="s">
        <v>335</v>
      </c>
      <c r="B875" s="19" t="s">
        <v>359</v>
      </c>
      <c r="C875" s="103" t="s">
        <v>360</v>
      </c>
      <c r="D875" s="55" t="s">
        <v>361</v>
      </c>
      <c r="E875" s="47" t="s">
        <v>362</v>
      </c>
      <c r="F875" s="521" t="s">
        <v>1609</v>
      </c>
      <c r="G875" s="604" t="s">
        <v>342</v>
      </c>
      <c r="H875" s="522">
        <f t="shared" ref="H875:H891" si="68">SUM(I875:T875)</f>
        <v>16600</v>
      </c>
      <c r="I875" s="85"/>
      <c r="J875" s="85"/>
      <c r="K875" s="85"/>
      <c r="L875" s="85">
        <v>16600</v>
      </c>
      <c r="M875" s="85"/>
      <c r="N875" s="85"/>
      <c r="O875" s="85"/>
      <c r="P875" s="85"/>
      <c r="Q875" s="85"/>
      <c r="R875" s="85"/>
      <c r="S875" s="85"/>
      <c r="T875" s="85"/>
    </row>
    <row r="876" spans="1:20">
      <c r="A876" s="18" t="s">
        <v>335</v>
      </c>
      <c r="B876" s="19" t="s">
        <v>359</v>
      </c>
      <c r="C876" s="103" t="s">
        <v>360</v>
      </c>
      <c r="D876" s="55" t="s">
        <v>361</v>
      </c>
      <c r="E876" s="47" t="s">
        <v>362</v>
      </c>
      <c r="F876" s="87">
        <v>1541</v>
      </c>
      <c r="G876" s="27" t="s">
        <v>15</v>
      </c>
      <c r="H876" s="522">
        <f>'Plantilla 2015 '!J556-65710.93</f>
        <v>12159.360849668126</v>
      </c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1:20">
      <c r="A877" s="18" t="s">
        <v>335</v>
      </c>
      <c r="B877" s="19" t="s">
        <v>359</v>
      </c>
      <c r="C877" s="103" t="s">
        <v>360</v>
      </c>
      <c r="D877" s="55" t="s">
        <v>361</v>
      </c>
      <c r="E877" s="47" t="s">
        <v>362</v>
      </c>
      <c r="F877" s="22" t="s">
        <v>59</v>
      </c>
      <c r="G877" s="28" t="s">
        <v>181</v>
      </c>
      <c r="H877" s="522">
        <f t="shared" si="68"/>
        <v>12000</v>
      </c>
      <c r="I877" s="85"/>
      <c r="J877" s="85"/>
      <c r="K877" s="85"/>
      <c r="L877" s="85"/>
      <c r="M877" s="85"/>
      <c r="N877" s="85"/>
      <c r="O877" s="85"/>
      <c r="P877" s="85">
        <v>8500</v>
      </c>
      <c r="Q877" s="85"/>
      <c r="R877" s="85">
        <v>3500</v>
      </c>
      <c r="S877" s="85"/>
      <c r="T877" s="85"/>
    </row>
    <row r="878" spans="1:20">
      <c r="A878" s="18" t="s">
        <v>335</v>
      </c>
      <c r="B878" s="19" t="s">
        <v>359</v>
      </c>
      <c r="C878" s="103" t="s">
        <v>360</v>
      </c>
      <c r="D878" s="55" t="s">
        <v>361</v>
      </c>
      <c r="E878" s="47" t="s">
        <v>362</v>
      </c>
      <c r="F878" s="22" t="s">
        <v>363</v>
      </c>
      <c r="G878" s="28" t="s">
        <v>260</v>
      </c>
      <c r="H878" s="522">
        <f t="shared" si="68"/>
        <v>60000</v>
      </c>
      <c r="I878" s="85"/>
      <c r="J878" s="85"/>
      <c r="K878" s="85">
        <v>20000</v>
      </c>
      <c r="L878" s="85"/>
      <c r="M878" s="85"/>
      <c r="N878" s="85">
        <v>40000</v>
      </c>
      <c r="O878" s="85"/>
      <c r="P878" s="85"/>
      <c r="Q878" s="85"/>
      <c r="R878" s="85"/>
      <c r="S878" s="85"/>
      <c r="T878" s="85"/>
    </row>
    <row r="879" spans="1:20">
      <c r="A879" s="18" t="s">
        <v>335</v>
      </c>
      <c r="B879" s="19" t="s">
        <v>359</v>
      </c>
      <c r="C879" s="103" t="s">
        <v>360</v>
      </c>
      <c r="D879" s="55" t="s">
        <v>361</v>
      </c>
      <c r="E879" s="47" t="s">
        <v>362</v>
      </c>
      <c r="F879" s="24">
        <v>2111</v>
      </c>
      <c r="G879" s="23" t="s">
        <v>17</v>
      </c>
      <c r="H879" s="522">
        <f t="shared" si="68"/>
        <v>1200</v>
      </c>
      <c r="I879" s="29">
        <v>100</v>
      </c>
      <c r="J879" s="29">
        <v>100</v>
      </c>
      <c r="K879" s="29">
        <v>100</v>
      </c>
      <c r="L879" s="29">
        <v>100</v>
      </c>
      <c r="M879" s="29">
        <v>100</v>
      </c>
      <c r="N879" s="29">
        <v>100</v>
      </c>
      <c r="O879" s="29">
        <v>100</v>
      </c>
      <c r="P879" s="29">
        <v>100</v>
      </c>
      <c r="Q879" s="29">
        <v>100</v>
      </c>
      <c r="R879" s="29">
        <v>100</v>
      </c>
      <c r="S879" s="29">
        <v>100</v>
      </c>
      <c r="T879" s="29">
        <v>100</v>
      </c>
    </row>
    <row r="880" spans="1:20">
      <c r="A880" s="18" t="s">
        <v>335</v>
      </c>
      <c r="B880" s="19" t="s">
        <v>359</v>
      </c>
      <c r="C880" s="103" t="s">
        <v>360</v>
      </c>
      <c r="D880" s="55" t="s">
        <v>361</v>
      </c>
      <c r="E880" s="47" t="s">
        <v>362</v>
      </c>
      <c r="F880" s="24">
        <v>2212</v>
      </c>
      <c r="G880" s="28" t="s">
        <v>18</v>
      </c>
      <c r="H880" s="522">
        <f t="shared" si="68"/>
        <v>1700</v>
      </c>
      <c r="I880" s="29"/>
      <c r="J880" s="29">
        <v>700</v>
      </c>
      <c r="K880" s="29"/>
      <c r="L880" s="29"/>
      <c r="M880" s="29"/>
      <c r="N880" s="29">
        <v>500</v>
      </c>
      <c r="O880" s="29"/>
      <c r="P880" s="29"/>
      <c r="Q880" s="29"/>
      <c r="R880" s="29">
        <v>500</v>
      </c>
      <c r="S880" s="29"/>
      <c r="T880" s="29"/>
    </row>
    <row r="881" spans="1:20">
      <c r="A881" s="18" t="s">
        <v>335</v>
      </c>
      <c r="B881" s="19" t="s">
        <v>359</v>
      </c>
      <c r="C881" s="103" t="s">
        <v>360</v>
      </c>
      <c r="D881" s="55" t="s">
        <v>361</v>
      </c>
      <c r="E881" s="47" t="s">
        <v>362</v>
      </c>
      <c r="F881" s="24">
        <v>2141</v>
      </c>
      <c r="G881" s="23" t="s">
        <v>36</v>
      </c>
      <c r="H881" s="522">
        <f t="shared" si="68"/>
        <v>3000</v>
      </c>
      <c r="I881" s="29">
        <v>1000</v>
      </c>
      <c r="J881" s="29">
        <v>0</v>
      </c>
      <c r="K881" s="29">
        <v>0</v>
      </c>
      <c r="L881" s="29">
        <v>1000</v>
      </c>
      <c r="M881" s="29">
        <v>0</v>
      </c>
      <c r="N881" s="29">
        <v>0</v>
      </c>
      <c r="O881" s="29">
        <v>1000</v>
      </c>
      <c r="P881" s="29"/>
      <c r="Q881" s="29">
        <v>0</v>
      </c>
      <c r="R881" s="29">
        <v>0</v>
      </c>
      <c r="S881" s="29">
        <v>0</v>
      </c>
      <c r="T881" s="29">
        <v>0</v>
      </c>
    </row>
    <row r="882" spans="1:20">
      <c r="A882" s="18" t="s">
        <v>335</v>
      </c>
      <c r="B882" s="19" t="s">
        <v>359</v>
      </c>
      <c r="C882" s="103" t="s">
        <v>360</v>
      </c>
      <c r="D882" s="55" t="s">
        <v>361</v>
      </c>
      <c r="E882" s="47" t="s">
        <v>362</v>
      </c>
      <c r="F882" s="24">
        <v>2151</v>
      </c>
      <c r="G882" s="28" t="s">
        <v>364</v>
      </c>
      <c r="H882" s="522">
        <f t="shared" si="68"/>
        <v>5000</v>
      </c>
      <c r="I882" s="29"/>
      <c r="J882" s="29"/>
      <c r="K882" s="29">
        <v>1500</v>
      </c>
      <c r="L882" s="29"/>
      <c r="M882" s="29"/>
      <c r="N882" s="29">
        <v>1000</v>
      </c>
      <c r="O882" s="29"/>
      <c r="P882" s="29">
        <v>1000</v>
      </c>
      <c r="Q882" s="29"/>
      <c r="R882" s="29">
        <v>1500</v>
      </c>
      <c r="S882" s="29"/>
      <c r="T882" s="29"/>
    </row>
    <row r="883" spans="1:20">
      <c r="A883" s="18" t="s">
        <v>335</v>
      </c>
      <c r="B883" s="19" t="s">
        <v>359</v>
      </c>
      <c r="C883" s="103" t="s">
        <v>360</v>
      </c>
      <c r="D883" s="55" t="s">
        <v>361</v>
      </c>
      <c r="E883" s="47" t="s">
        <v>362</v>
      </c>
      <c r="F883" s="36">
        <v>2611</v>
      </c>
      <c r="G883" s="27" t="s">
        <v>345</v>
      </c>
      <c r="H883" s="522">
        <f t="shared" si="68"/>
        <v>168000</v>
      </c>
      <c r="I883" s="91">
        <v>14000</v>
      </c>
      <c r="J883" s="91">
        <v>14000</v>
      </c>
      <c r="K883" s="91">
        <v>14000</v>
      </c>
      <c r="L883" s="91">
        <v>14000</v>
      </c>
      <c r="M883" s="91">
        <v>14000</v>
      </c>
      <c r="N883" s="91">
        <v>14000</v>
      </c>
      <c r="O883" s="91">
        <v>14000</v>
      </c>
      <c r="P883" s="91">
        <v>14000</v>
      </c>
      <c r="Q883" s="91">
        <v>14000</v>
      </c>
      <c r="R883" s="91">
        <v>14000</v>
      </c>
      <c r="S883" s="91">
        <v>14000</v>
      </c>
      <c r="T883" s="91">
        <v>14000</v>
      </c>
    </row>
    <row r="884" spans="1:20">
      <c r="A884" s="18" t="s">
        <v>335</v>
      </c>
      <c r="B884" s="19" t="s">
        <v>359</v>
      </c>
      <c r="C884" s="103" t="s">
        <v>360</v>
      </c>
      <c r="D884" s="55" t="s">
        <v>361</v>
      </c>
      <c r="E884" s="47" t="s">
        <v>362</v>
      </c>
      <c r="F884" s="36">
        <v>2541</v>
      </c>
      <c r="G884" s="28" t="s">
        <v>365</v>
      </c>
      <c r="H884" s="522">
        <f t="shared" si="68"/>
        <v>36000</v>
      </c>
      <c r="I884" s="91">
        <v>3000</v>
      </c>
      <c r="J884" s="91">
        <v>3000</v>
      </c>
      <c r="K884" s="91">
        <v>3000</v>
      </c>
      <c r="L884" s="91">
        <v>3000</v>
      </c>
      <c r="M884" s="91">
        <v>3000</v>
      </c>
      <c r="N884" s="91">
        <v>3000</v>
      </c>
      <c r="O884" s="91">
        <v>3000</v>
      </c>
      <c r="P884" s="91">
        <v>3000</v>
      </c>
      <c r="Q884" s="91">
        <v>3000</v>
      </c>
      <c r="R884" s="91">
        <v>3000</v>
      </c>
      <c r="S884" s="91">
        <v>3000</v>
      </c>
      <c r="T884" s="91">
        <v>3000</v>
      </c>
    </row>
    <row r="885" spans="1:20">
      <c r="A885" s="18" t="s">
        <v>335</v>
      </c>
      <c r="B885" s="19" t="s">
        <v>359</v>
      </c>
      <c r="C885" s="103" t="s">
        <v>360</v>
      </c>
      <c r="D885" s="55" t="s">
        <v>361</v>
      </c>
      <c r="E885" s="47" t="s">
        <v>362</v>
      </c>
      <c r="F885" s="36">
        <v>2711</v>
      </c>
      <c r="G885" s="28" t="s">
        <v>356</v>
      </c>
      <c r="H885" s="522">
        <f t="shared" si="68"/>
        <v>35000</v>
      </c>
      <c r="I885" s="91"/>
      <c r="J885" s="91"/>
      <c r="K885" s="91"/>
      <c r="L885" s="91"/>
      <c r="M885" s="91"/>
      <c r="N885" s="91"/>
      <c r="O885" s="91"/>
      <c r="P885" s="91"/>
      <c r="Q885" s="91"/>
      <c r="R885" s="91">
        <v>35000</v>
      </c>
      <c r="S885" s="91"/>
      <c r="T885" s="91"/>
    </row>
    <row r="886" spans="1:20">
      <c r="A886" s="18" t="s">
        <v>335</v>
      </c>
      <c r="B886" s="19" t="s">
        <v>359</v>
      </c>
      <c r="C886" s="103" t="s">
        <v>360</v>
      </c>
      <c r="D886" s="55" t="s">
        <v>361</v>
      </c>
      <c r="E886" s="47" t="s">
        <v>362</v>
      </c>
      <c r="F886" s="36">
        <v>2961</v>
      </c>
      <c r="G886" s="33" t="s">
        <v>145</v>
      </c>
      <c r="H886" s="522">
        <f t="shared" si="68"/>
        <v>12000</v>
      </c>
      <c r="I886" s="91"/>
      <c r="J886" s="91">
        <v>5000</v>
      </c>
      <c r="K886" s="91"/>
      <c r="L886" s="91"/>
      <c r="M886" s="91">
        <v>4000</v>
      </c>
      <c r="N886" s="91"/>
      <c r="O886" s="91"/>
      <c r="P886" s="91"/>
      <c r="Q886" s="91"/>
      <c r="R886" s="91"/>
      <c r="S886" s="91">
        <v>3000</v>
      </c>
      <c r="T886" s="91"/>
    </row>
    <row r="887" spans="1:20">
      <c r="A887" s="18" t="s">
        <v>335</v>
      </c>
      <c r="B887" s="19" t="s">
        <v>359</v>
      </c>
      <c r="C887" s="103" t="s">
        <v>360</v>
      </c>
      <c r="D887" s="55" t="s">
        <v>361</v>
      </c>
      <c r="E887" s="47" t="s">
        <v>362</v>
      </c>
      <c r="F887" s="24">
        <v>3141</v>
      </c>
      <c r="G887" s="28" t="s">
        <v>159</v>
      </c>
      <c r="H887" s="522">
        <f t="shared" si="68"/>
        <v>6000</v>
      </c>
      <c r="I887" s="29">
        <v>500</v>
      </c>
      <c r="J887" s="29">
        <v>500</v>
      </c>
      <c r="K887" s="29">
        <v>500</v>
      </c>
      <c r="L887" s="29">
        <v>500</v>
      </c>
      <c r="M887" s="29">
        <v>500</v>
      </c>
      <c r="N887" s="29">
        <v>500</v>
      </c>
      <c r="O887" s="29">
        <v>500</v>
      </c>
      <c r="P887" s="29">
        <v>500</v>
      </c>
      <c r="Q887" s="29">
        <v>500</v>
      </c>
      <c r="R887" s="29">
        <v>500</v>
      </c>
      <c r="S887" s="29">
        <v>500</v>
      </c>
      <c r="T887" s="29">
        <v>500</v>
      </c>
    </row>
    <row r="888" spans="1:20">
      <c r="A888" s="18" t="s">
        <v>335</v>
      </c>
      <c r="B888" s="19" t="s">
        <v>359</v>
      </c>
      <c r="C888" s="103" t="s">
        <v>360</v>
      </c>
      <c r="D888" s="55" t="s">
        <v>361</v>
      </c>
      <c r="E888" s="47" t="s">
        <v>362</v>
      </c>
      <c r="F888" s="24">
        <v>3261</v>
      </c>
      <c r="G888" s="118" t="s">
        <v>366</v>
      </c>
      <c r="H888" s="522">
        <f t="shared" si="68"/>
        <v>150000</v>
      </c>
      <c r="I888" s="29"/>
      <c r="J888" s="29"/>
      <c r="K888" s="29">
        <v>75000</v>
      </c>
      <c r="L888" s="29"/>
      <c r="M888" s="29"/>
      <c r="N888" s="29">
        <v>75000</v>
      </c>
      <c r="O888" s="29"/>
      <c r="P888" s="29"/>
      <c r="Q888" s="29"/>
      <c r="R888" s="29"/>
      <c r="S888" s="29"/>
      <c r="T888" s="29"/>
    </row>
    <row r="889" spans="1:20">
      <c r="A889" s="18" t="s">
        <v>335</v>
      </c>
      <c r="B889" s="19" t="s">
        <v>359</v>
      </c>
      <c r="C889" s="103" t="s">
        <v>360</v>
      </c>
      <c r="D889" s="55" t="s">
        <v>361</v>
      </c>
      <c r="E889" s="47" t="s">
        <v>362</v>
      </c>
      <c r="F889" s="36">
        <v>3551</v>
      </c>
      <c r="G889" s="23" t="s">
        <v>121</v>
      </c>
      <c r="H889" s="522">
        <f t="shared" si="68"/>
        <v>16000</v>
      </c>
      <c r="I889" s="91"/>
      <c r="J889" s="91">
        <v>2000</v>
      </c>
      <c r="K889" s="91">
        <v>2000</v>
      </c>
      <c r="L889" s="91"/>
      <c r="M889" s="91">
        <v>2000</v>
      </c>
      <c r="N889" s="91">
        <v>2000</v>
      </c>
      <c r="O889" s="91"/>
      <c r="P889" s="91">
        <v>2000</v>
      </c>
      <c r="Q889" s="91">
        <v>2000</v>
      </c>
      <c r="R889" s="91"/>
      <c r="S889" s="91">
        <v>2000</v>
      </c>
      <c r="T889" s="91">
        <v>2000</v>
      </c>
    </row>
    <row r="890" spans="1:20">
      <c r="A890" s="18" t="s">
        <v>335</v>
      </c>
      <c r="B890" s="19" t="s">
        <v>359</v>
      </c>
      <c r="C890" s="103" t="s">
        <v>360</v>
      </c>
      <c r="D890" s="55" t="s">
        <v>361</v>
      </c>
      <c r="E890" s="47" t="s">
        <v>362</v>
      </c>
      <c r="F890" s="47">
        <v>3981</v>
      </c>
      <c r="G890" s="23" t="s">
        <v>112</v>
      </c>
      <c r="H890" s="522">
        <f t="shared" si="68"/>
        <v>21540</v>
      </c>
      <c r="I890" s="91">
        <v>1795</v>
      </c>
      <c r="J890" s="91">
        <v>1795</v>
      </c>
      <c r="K890" s="91">
        <v>1795</v>
      </c>
      <c r="L890" s="91">
        <v>1795</v>
      </c>
      <c r="M890" s="91">
        <v>1795</v>
      </c>
      <c r="N890" s="91">
        <v>1795</v>
      </c>
      <c r="O890" s="91">
        <v>1795</v>
      </c>
      <c r="P890" s="91">
        <v>1795</v>
      </c>
      <c r="Q890" s="91">
        <v>1795</v>
      </c>
      <c r="R890" s="91">
        <v>1795</v>
      </c>
      <c r="S890" s="91">
        <v>1795</v>
      </c>
      <c r="T890" s="91">
        <v>1795</v>
      </c>
    </row>
    <row r="891" spans="1:20">
      <c r="A891" s="18" t="s">
        <v>335</v>
      </c>
      <c r="B891" s="19" t="s">
        <v>359</v>
      </c>
      <c r="C891" s="103" t="s">
        <v>360</v>
      </c>
      <c r="D891" s="55" t="s">
        <v>361</v>
      </c>
      <c r="E891" s="47" t="s">
        <v>362</v>
      </c>
      <c r="F891" s="36">
        <v>4481</v>
      </c>
      <c r="G891" s="33" t="s">
        <v>367</v>
      </c>
      <c r="H891" s="522">
        <f t="shared" si="68"/>
        <v>70000</v>
      </c>
      <c r="I891" s="91">
        <v>0</v>
      </c>
      <c r="J891" s="91"/>
      <c r="K891" s="91">
        <v>20000</v>
      </c>
      <c r="L891" s="91">
        <v>0</v>
      </c>
      <c r="M891" s="91">
        <v>0</v>
      </c>
      <c r="N891" s="91">
        <v>50000</v>
      </c>
      <c r="O891" s="91">
        <v>0</v>
      </c>
      <c r="P891" s="91">
        <v>0</v>
      </c>
      <c r="Q891" s="91">
        <v>0</v>
      </c>
      <c r="R891" s="91">
        <v>0</v>
      </c>
      <c r="S891" s="91">
        <v>0</v>
      </c>
      <c r="T891" s="91">
        <v>0</v>
      </c>
    </row>
    <row r="892" spans="1:20">
      <c r="A892" s="59"/>
      <c r="B892" s="60"/>
      <c r="C892" s="54"/>
      <c r="D892" s="55"/>
      <c r="E892" s="30"/>
      <c r="F892" s="70"/>
      <c r="G892" s="30" t="s">
        <v>23</v>
      </c>
      <c r="H892" s="530">
        <f>SUM(H872:H891)</f>
        <v>799428.65637918666</v>
      </c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</row>
    <row r="893" spans="1:20">
      <c r="A893" s="59"/>
      <c r="B893" s="60"/>
      <c r="C893" s="55"/>
      <c r="D893" s="55"/>
      <c r="E893" s="30"/>
      <c r="F893" s="22"/>
      <c r="G893" s="78" t="s">
        <v>29</v>
      </c>
      <c r="H893" s="529">
        <f>+H892</f>
        <v>799428.65637918666</v>
      </c>
      <c r="I893" s="61">
        <f>SUM(I872:I891)</f>
        <v>20395</v>
      </c>
      <c r="J893" s="61">
        <f t="shared" ref="J893:T893" si="69">SUM(J872:J891)</f>
        <v>27095</v>
      </c>
      <c r="K893" s="61">
        <f t="shared" si="69"/>
        <v>137895</v>
      </c>
      <c r="L893" s="61">
        <f t="shared" si="69"/>
        <v>36995</v>
      </c>
      <c r="M893" s="61">
        <f t="shared" si="69"/>
        <v>25395</v>
      </c>
      <c r="N893" s="61">
        <f t="shared" si="69"/>
        <v>187895</v>
      </c>
      <c r="O893" s="61">
        <f t="shared" si="69"/>
        <v>20395</v>
      </c>
      <c r="P893" s="61">
        <f t="shared" si="69"/>
        <v>30895</v>
      </c>
      <c r="Q893" s="61">
        <f t="shared" si="69"/>
        <v>21395</v>
      </c>
      <c r="R893" s="61">
        <f t="shared" si="69"/>
        <v>59895</v>
      </c>
      <c r="S893" s="61">
        <f t="shared" si="69"/>
        <v>24395</v>
      </c>
      <c r="T893" s="61">
        <f t="shared" si="69"/>
        <v>21395</v>
      </c>
    </row>
    <row r="894" spans="1:20">
      <c r="A894" s="79"/>
      <c r="B894" s="80"/>
      <c r="C894" s="81"/>
      <c r="D894" s="81"/>
      <c r="E894" s="82"/>
      <c r="F894" s="43"/>
      <c r="G894" s="83"/>
      <c r="H894" s="540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</row>
    <row r="895" spans="1:20">
      <c r="F895" s="64"/>
    </row>
    <row r="896" spans="1:20">
      <c r="F896" s="64"/>
    </row>
    <row r="897" spans="1:20" ht="18.75">
      <c r="A897" s="49"/>
      <c r="B897" s="50"/>
      <c r="C897" s="51"/>
      <c r="D897" s="51"/>
      <c r="E897" s="52"/>
      <c r="F897" s="53"/>
      <c r="G897" s="1001" t="s">
        <v>1626</v>
      </c>
      <c r="H897" s="531"/>
      <c r="I897" s="16"/>
      <c r="J897" s="17"/>
      <c r="K897" s="16"/>
      <c r="L897" s="17"/>
      <c r="M897" s="16"/>
      <c r="N897" s="16"/>
      <c r="O897" s="17"/>
      <c r="P897" s="15"/>
      <c r="Q897" s="15"/>
      <c r="R897" s="15"/>
      <c r="S897" s="15"/>
      <c r="T897" s="15"/>
    </row>
    <row r="898" spans="1:20">
      <c r="A898" s="18" t="s">
        <v>335</v>
      </c>
      <c r="B898" s="19" t="s">
        <v>375</v>
      </c>
      <c r="C898" s="103" t="s">
        <v>376</v>
      </c>
      <c r="D898" s="55" t="s">
        <v>377</v>
      </c>
      <c r="E898" s="47" t="s">
        <v>378</v>
      </c>
      <c r="F898" s="22">
        <v>1131</v>
      </c>
      <c r="G898" s="23" t="s">
        <v>12</v>
      </c>
      <c r="H898" s="522">
        <f>'Plantilla 2015 '!L622</f>
        <v>273936.90085714287</v>
      </c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</row>
    <row r="899" spans="1:20">
      <c r="A899" s="18" t="s">
        <v>335</v>
      </c>
      <c r="B899" s="19" t="s">
        <v>375</v>
      </c>
      <c r="C899" s="103" t="s">
        <v>376</v>
      </c>
      <c r="D899" s="55" t="s">
        <v>377</v>
      </c>
      <c r="E899" s="47" t="s">
        <v>378</v>
      </c>
      <c r="F899" s="22">
        <v>1321</v>
      </c>
      <c r="G899" s="23" t="s">
        <v>56</v>
      </c>
      <c r="H899" s="522">
        <f>'Plantilla 2015 '!K622</f>
        <v>4503.0723428571418</v>
      </c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1:20">
      <c r="A900" s="18" t="s">
        <v>335</v>
      </c>
      <c r="B900" s="19" t="s">
        <v>375</v>
      </c>
      <c r="C900" s="103" t="s">
        <v>376</v>
      </c>
      <c r="D900" s="55" t="s">
        <v>377</v>
      </c>
      <c r="E900" s="47" t="s">
        <v>378</v>
      </c>
      <c r="F900" s="22">
        <v>1323</v>
      </c>
      <c r="G900" s="23" t="s">
        <v>13</v>
      </c>
      <c r="H900" s="522">
        <f>'Plantilla 2015 '!I622</f>
        <v>33773.042571428574</v>
      </c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1:20">
      <c r="A901" s="18" t="s">
        <v>335</v>
      </c>
      <c r="B901" s="19" t="s">
        <v>375</v>
      </c>
      <c r="C901" s="103" t="s">
        <v>376</v>
      </c>
      <c r="D901" s="55" t="s">
        <v>377</v>
      </c>
      <c r="E901" s="47" t="s">
        <v>378</v>
      </c>
      <c r="F901" s="87">
        <v>1541</v>
      </c>
      <c r="G901" s="27" t="s">
        <v>15</v>
      </c>
      <c r="H901" s="522">
        <f>'Plantilla 2015 '!J622-0.005</f>
        <v>21914.947068571426</v>
      </c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1:20">
      <c r="A902" s="18" t="s">
        <v>335</v>
      </c>
      <c r="B902" s="19" t="s">
        <v>375</v>
      </c>
      <c r="C902" s="103" t="s">
        <v>376</v>
      </c>
      <c r="D902" s="55" t="s">
        <v>377</v>
      </c>
      <c r="E902" s="47" t="s">
        <v>378</v>
      </c>
      <c r="F902" s="22" t="s">
        <v>59</v>
      </c>
      <c r="G902" s="28" t="s">
        <v>181</v>
      </c>
      <c r="H902" s="522">
        <f t="shared" ref="H902:H914" si="70">SUM(I902:T902)</f>
        <v>5000</v>
      </c>
      <c r="I902" s="85"/>
      <c r="J902" s="85"/>
      <c r="K902" s="85"/>
      <c r="L902" s="85">
        <v>5000</v>
      </c>
      <c r="M902" s="85"/>
      <c r="N902" s="85"/>
      <c r="O902" s="85"/>
      <c r="P902" s="85"/>
      <c r="Q902" s="85"/>
      <c r="R902" s="85"/>
      <c r="S902" s="85"/>
      <c r="T902" s="85"/>
    </row>
    <row r="903" spans="1:20">
      <c r="A903" s="18" t="s">
        <v>335</v>
      </c>
      <c r="B903" s="19" t="s">
        <v>375</v>
      </c>
      <c r="C903" s="103" t="s">
        <v>376</v>
      </c>
      <c r="D903" s="55" t="s">
        <v>377</v>
      </c>
      <c r="E903" s="47" t="s">
        <v>378</v>
      </c>
      <c r="F903" s="24">
        <v>2111</v>
      </c>
      <c r="G903" s="23" t="s">
        <v>17</v>
      </c>
      <c r="H903" s="522">
        <f t="shared" si="70"/>
        <v>3000</v>
      </c>
      <c r="I903" s="95">
        <v>300</v>
      </c>
      <c r="J903" s="95">
        <v>300</v>
      </c>
      <c r="K903" s="95">
        <v>300</v>
      </c>
      <c r="L903" s="95">
        <v>300</v>
      </c>
      <c r="M903" s="95">
        <v>300</v>
      </c>
      <c r="N903" s="95">
        <v>300</v>
      </c>
      <c r="O903" s="95"/>
      <c r="P903" s="95">
        <v>300</v>
      </c>
      <c r="Q903" s="95">
        <v>300</v>
      </c>
      <c r="R903" s="95">
        <v>300</v>
      </c>
      <c r="S903" s="95">
        <v>300</v>
      </c>
      <c r="T903" s="95"/>
    </row>
    <row r="904" spans="1:20">
      <c r="A904" s="18" t="s">
        <v>335</v>
      </c>
      <c r="B904" s="19" t="s">
        <v>375</v>
      </c>
      <c r="C904" s="103" t="s">
        <v>376</v>
      </c>
      <c r="D904" s="55" t="s">
        <v>377</v>
      </c>
      <c r="E904" s="47" t="s">
        <v>378</v>
      </c>
      <c r="F904" s="24">
        <v>2141</v>
      </c>
      <c r="G904" s="28" t="s">
        <v>36</v>
      </c>
      <c r="H904" s="522">
        <f t="shared" si="70"/>
        <v>1500</v>
      </c>
      <c r="I904" s="95"/>
      <c r="J904" s="95">
        <v>1500</v>
      </c>
      <c r="K904" s="95">
        <v>0</v>
      </c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0">
      <c r="A905" s="18" t="s">
        <v>335</v>
      </c>
      <c r="B905" s="19" t="s">
        <v>375</v>
      </c>
      <c r="C905" s="103" t="s">
        <v>376</v>
      </c>
      <c r="D905" s="55" t="s">
        <v>377</v>
      </c>
      <c r="E905" s="47" t="s">
        <v>378</v>
      </c>
      <c r="F905" s="24">
        <v>2171</v>
      </c>
      <c r="G905" s="23" t="s">
        <v>379</v>
      </c>
      <c r="H905" s="522">
        <f t="shared" si="70"/>
        <v>1500</v>
      </c>
      <c r="I905" s="95">
        <v>150</v>
      </c>
      <c r="J905" s="95">
        <v>150</v>
      </c>
      <c r="K905" s="95">
        <v>150</v>
      </c>
      <c r="L905" s="95">
        <v>150</v>
      </c>
      <c r="M905" s="95">
        <v>150</v>
      </c>
      <c r="N905" s="95">
        <v>150</v>
      </c>
      <c r="O905" s="95"/>
      <c r="P905" s="95">
        <v>150</v>
      </c>
      <c r="Q905" s="95">
        <v>150</v>
      </c>
      <c r="R905" s="95">
        <v>150</v>
      </c>
      <c r="S905" s="95">
        <v>150</v>
      </c>
      <c r="T905" s="95"/>
    </row>
    <row r="906" spans="1:20">
      <c r="A906" s="18" t="s">
        <v>335</v>
      </c>
      <c r="B906" s="19" t="s">
        <v>375</v>
      </c>
      <c r="C906" s="103" t="s">
        <v>376</v>
      </c>
      <c r="D906" s="55" t="s">
        <v>377</v>
      </c>
      <c r="E906" s="47" t="s">
        <v>378</v>
      </c>
      <c r="F906" s="36">
        <v>2212</v>
      </c>
      <c r="G906" s="23" t="s">
        <v>18</v>
      </c>
      <c r="H906" s="522">
        <f t="shared" si="70"/>
        <v>10000</v>
      </c>
      <c r="I906" s="95"/>
      <c r="J906" s="95">
        <v>200</v>
      </c>
      <c r="K906" s="95">
        <v>5000</v>
      </c>
      <c r="L906" s="95">
        <v>800</v>
      </c>
      <c r="M906" s="95">
        <v>1000</v>
      </c>
      <c r="N906" s="95">
        <v>1000</v>
      </c>
      <c r="O906" s="95">
        <v>1000</v>
      </c>
      <c r="P906" s="95"/>
      <c r="Q906" s="95">
        <v>1000</v>
      </c>
      <c r="R906" s="95"/>
      <c r="S906" s="95"/>
      <c r="T906" s="95"/>
    </row>
    <row r="907" spans="1:20">
      <c r="A907" s="18" t="s">
        <v>335</v>
      </c>
      <c r="B907" s="19" t="s">
        <v>375</v>
      </c>
      <c r="C907" s="103" t="s">
        <v>376</v>
      </c>
      <c r="D907" s="55" t="s">
        <v>377</v>
      </c>
      <c r="E907" s="47" t="s">
        <v>378</v>
      </c>
      <c r="F907" s="36">
        <v>3252</v>
      </c>
      <c r="G907" s="33" t="s">
        <v>380</v>
      </c>
      <c r="H907" s="522">
        <f t="shared" si="70"/>
        <v>12000</v>
      </c>
      <c r="I907" s="95"/>
      <c r="J907" s="95"/>
      <c r="K907" s="95">
        <v>0</v>
      </c>
      <c r="L907" s="95"/>
      <c r="M907" s="95"/>
      <c r="N907" s="95"/>
      <c r="O907" s="95"/>
      <c r="P907" s="95"/>
      <c r="Q907" s="95">
        <v>4000</v>
      </c>
      <c r="R907" s="95">
        <v>4000</v>
      </c>
      <c r="S907" s="95">
        <v>4000</v>
      </c>
      <c r="T907" s="95"/>
    </row>
    <row r="908" spans="1:20">
      <c r="A908" s="18" t="s">
        <v>335</v>
      </c>
      <c r="B908" s="19" t="s">
        <v>375</v>
      </c>
      <c r="C908" s="103" t="s">
        <v>376</v>
      </c>
      <c r="D908" s="55" t="s">
        <v>377</v>
      </c>
      <c r="E908" s="47" t="s">
        <v>378</v>
      </c>
      <c r="F908" s="36">
        <v>3341</v>
      </c>
      <c r="G908" s="23" t="s">
        <v>69</v>
      </c>
      <c r="H908" s="522">
        <f t="shared" si="70"/>
        <v>20000</v>
      </c>
      <c r="I908" s="95"/>
      <c r="J908" s="95"/>
      <c r="K908" s="95">
        <v>11000</v>
      </c>
      <c r="L908" s="95"/>
      <c r="M908" s="95">
        <v>1000</v>
      </c>
      <c r="N908" s="95">
        <v>3000</v>
      </c>
      <c r="O908" s="95"/>
      <c r="P908" s="95">
        <v>5000</v>
      </c>
      <c r="Q908" s="95"/>
      <c r="R908" s="95"/>
      <c r="S908" s="95"/>
      <c r="T908" s="95"/>
    </row>
    <row r="909" spans="1:20">
      <c r="A909" s="18" t="s">
        <v>335</v>
      </c>
      <c r="B909" s="19" t="s">
        <v>375</v>
      </c>
      <c r="C909" s="103" t="s">
        <v>376</v>
      </c>
      <c r="D909" s="55" t="s">
        <v>377</v>
      </c>
      <c r="E909" s="47" t="s">
        <v>378</v>
      </c>
      <c r="F909" s="96">
        <v>3611</v>
      </c>
      <c r="G909" s="23" t="s">
        <v>25</v>
      </c>
      <c r="H909" s="522">
        <f t="shared" si="70"/>
        <v>2400</v>
      </c>
      <c r="I909" s="95"/>
      <c r="J909" s="95"/>
      <c r="K909" s="95">
        <v>600</v>
      </c>
      <c r="L909" s="95"/>
      <c r="M909" s="95">
        <v>300</v>
      </c>
      <c r="N909" s="95">
        <v>300</v>
      </c>
      <c r="O909" s="95">
        <v>400</v>
      </c>
      <c r="P909" s="95">
        <v>400</v>
      </c>
      <c r="Q909" s="95">
        <v>400</v>
      </c>
      <c r="R909" s="95"/>
      <c r="S909" s="95"/>
      <c r="T909" s="95"/>
    </row>
    <row r="910" spans="1:20">
      <c r="A910" s="18" t="s">
        <v>335</v>
      </c>
      <c r="B910" s="19" t="s">
        <v>375</v>
      </c>
      <c r="C910" s="103" t="s">
        <v>376</v>
      </c>
      <c r="D910" s="55" t="s">
        <v>377</v>
      </c>
      <c r="E910" s="47" t="s">
        <v>378</v>
      </c>
      <c r="F910" s="36">
        <v>3612</v>
      </c>
      <c r="G910" s="23" t="s">
        <v>26</v>
      </c>
      <c r="H910" s="522">
        <f t="shared" si="70"/>
        <v>9700</v>
      </c>
      <c r="I910" s="95"/>
      <c r="J910" s="95">
        <v>1500</v>
      </c>
      <c r="K910" s="95">
        <v>2200</v>
      </c>
      <c r="L910" s="95">
        <v>200</v>
      </c>
      <c r="M910" s="95">
        <v>400</v>
      </c>
      <c r="N910" s="95">
        <v>2000</v>
      </c>
      <c r="O910" s="95">
        <v>400</v>
      </c>
      <c r="P910" s="95">
        <v>400</v>
      </c>
      <c r="Q910" s="95">
        <v>800</v>
      </c>
      <c r="R910" s="95">
        <v>800</v>
      </c>
      <c r="S910" s="95">
        <v>1000</v>
      </c>
      <c r="T910" s="95"/>
    </row>
    <row r="911" spans="1:20">
      <c r="A911" s="18" t="s">
        <v>335</v>
      </c>
      <c r="B911" s="19" t="s">
        <v>375</v>
      </c>
      <c r="C911" s="103" t="s">
        <v>376</v>
      </c>
      <c r="D911" s="55" t="s">
        <v>377</v>
      </c>
      <c r="E911" s="47" t="s">
        <v>378</v>
      </c>
      <c r="F911" s="36">
        <v>3721</v>
      </c>
      <c r="G911" s="33" t="s">
        <v>166</v>
      </c>
      <c r="H911" s="522">
        <f t="shared" si="70"/>
        <v>2800</v>
      </c>
      <c r="I911" s="95">
        <v>200</v>
      </c>
      <c r="J911" s="95">
        <v>400</v>
      </c>
      <c r="K911" s="95">
        <v>600</v>
      </c>
      <c r="L911" s="95">
        <v>200</v>
      </c>
      <c r="M911" s="95">
        <v>400</v>
      </c>
      <c r="N911" s="95">
        <v>200</v>
      </c>
      <c r="O911" s="95">
        <v>200</v>
      </c>
      <c r="P911" s="95">
        <v>200</v>
      </c>
      <c r="Q911" s="95">
        <v>200</v>
      </c>
      <c r="R911" s="95">
        <v>200</v>
      </c>
      <c r="S911" s="95"/>
      <c r="T911" s="95"/>
    </row>
    <row r="912" spans="1:20">
      <c r="A912" s="18" t="s">
        <v>335</v>
      </c>
      <c r="B912" s="19" t="s">
        <v>375</v>
      </c>
      <c r="C912" s="103" t="s">
        <v>376</v>
      </c>
      <c r="D912" s="55" t="s">
        <v>377</v>
      </c>
      <c r="E912" s="47" t="s">
        <v>378</v>
      </c>
      <c r="F912" s="36">
        <v>3751</v>
      </c>
      <c r="G912" s="23" t="s">
        <v>73</v>
      </c>
      <c r="H912" s="522">
        <f t="shared" si="70"/>
        <v>6600</v>
      </c>
      <c r="I912" s="95"/>
      <c r="J912" s="95">
        <v>600</v>
      </c>
      <c r="K912" s="95">
        <v>600</v>
      </c>
      <c r="L912" s="95">
        <v>600</v>
      </c>
      <c r="M912" s="95">
        <v>600</v>
      </c>
      <c r="N912" s="95">
        <v>600</v>
      </c>
      <c r="O912" s="95">
        <v>600</v>
      </c>
      <c r="P912" s="95">
        <v>600</v>
      </c>
      <c r="Q912" s="95">
        <v>600</v>
      </c>
      <c r="R912" s="95">
        <v>600</v>
      </c>
      <c r="S912" s="95">
        <v>600</v>
      </c>
      <c r="T912" s="95">
        <v>600</v>
      </c>
    </row>
    <row r="913" spans="1:21">
      <c r="A913" s="18" t="s">
        <v>335</v>
      </c>
      <c r="B913" s="19" t="s">
        <v>375</v>
      </c>
      <c r="C913" s="103" t="s">
        <v>376</v>
      </c>
      <c r="D913" s="55" t="s">
        <v>377</v>
      </c>
      <c r="E913" s="47" t="s">
        <v>378</v>
      </c>
      <c r="F913" s="36">
        <v>3812</v>
      </c>
      <c r="G913" s="33" t="s">
        <v>381</v>
      </c>
      <c r="H913" s="522">
        <f t="shared" si="70"/>
        <v>23000</v>
      </c>
      <c r="I913" s="95"/>
      <c r="J913" s="95"/>
      <c r="K913" s="95">
        <v>12000</v>
      </c>
      <c r="L913" s="95"/>
      <c r="M913" s="95">
        <v>6000</v>
      </c>
      <c r="N913" s="95"/>
      <c r="O913" s="95"/>
      <c r="P913" s="95"/>
      <c r="Q913" s="95"/>
      <c r="R913" s="95">
        <v>3000</v>
      </c>
      <c r="S913" s="95">
        <v>2000</v>
      </c>
      <c r="T913" s="95"/>
    </row>
    <row r="914" spans="1:21">
      <c r="A914" s="18" t="s">
        <v>335</v>
      </c>
      <c r="B914" s="19" t="s">
        <v>375</v>
      </c>
      <c r="C914" s="103" t="s">
        <v>376</v>
      </c>
      <c r="D914" s="55" t="s">
        <v>377</v>
      </c>
      <c r="E914" s="47" t="s">
        <v>378</v>
      </c>
      <c r="F914" s="47">
        <v>3981</v>
      </c>
      <c r="G914" s="23" t="s">
        <v>112</v>
      </c>
      <c r="H914" s="522">
        <f t="shared" si="70"/>
        <v>6132</v>
      </c>
      <c r="I914" s="95">
        <v>511</v>
      </c>
      <c r="J914" s="95">
        <v>511</v>
      </c>
      <c r="K914" s="95">
        <v>511</v>
      </c>
      <c r="L914" s="95">
        <v>511</v>
      </c>
      <c r="M914" s="95">
        <v>511</v>
      </c>
      <c r="N914" s="95">
        <v>511</v>
      </c>
      <c r="O914" s="95">
        <v>511</v>
      </c>
      <c r="P914" s="95">
        <v>511</v>
      </c>
      <c r="Q914" s="95">
        <v>511</v>
      </c>
      <c r="R914" s="95">
        <v>511</v>
      </c>
      <c r="S914" s="95">
        <v>511</v>
      </c>
      <c r="T914" s="95">
        <v>511</v>
      </c>
    </row>
    <row r="915" spans="1:21">
      <c r="A915" s="59"/>
      <c r="B915" s="60"/>
      <c r="C915" s="55"/>
      <c r="D915" s="55"/>
      <c r="E915" s="30"/>
      <c r="F915" s="36"/>
      <c r="G915" s="30" t="s">
        <v>23</v>
      </c>
      <c r="H915" s="530">
        <f>SUM(H898:H914)</f>
        <v>437759.96283999999</v>
      </c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  <row r="916" spans="1:21">
      <c r="A916" s="59"/>
      <c r="B916" s="60"/>
      <c r="C916" s="55"/>
      <c r="D916" s="55"/>
      <c r="E916" s="30"/>
      <c r="F916" s="22"/>
      <c r="G916" s="78" t="s">
        <v>29</v>
      </c>
      <c r="H916" s="526">
        <f>+H915</f>
        <v>437759.96283999999</v>
      </c>
      <c r="I916" s="38">
        <f>SUM(I898:I914)</f>
        <v>1161</v>
      </c>
      <c r="J916" s="38">
        <f t="shared" ref="J916:T916" si="71">SUM(J898:J914)</f>
        <v>5161</v>
      </c>
      <c r="K916" s="38">
        <f t="shared" si="71"/>
        <v>32961</v>
      </c>
      <c r="L916" s="38">
        <f t="shared" si="71"/>
        <v>7761</v>
      </c>
      <c r="M916" s="38">
        <f t="shared" si="71"/>
        <v>10661</v>
      </c>
      <c r="N916" s="38">
        <f t="shared" si="71"/>
        <v>8061</v>
      </c>
      <c r="O916" s="38">
        <f t="shared" si="71"/>
        <v>3111</v>
      </c>
      <c r="P916" s="38">
        <f t="shared" si="71"/>
        <v>7561</v>
      </c>
      <c r="Q916" s="38">
        <f t="shared" si="71"/>
        <v>7961</v>
      </c>
      <c r="R916" s="38">
        <f t="shared" si="71"/>
        <v>9561</v>
      </c>
      <c r="S916" s="38">
        <f t="shared" si="71"/>
        <v>8561</v>
      </c>
      <c r="T916" s="38">
        <f t="shared" si="71"/>
        <v>1111</v>
      </c>
    </row>
    <row r="917" spans="1:21">
      <c r="F917" s="64"/>
    </row>
    <row r="918" spans="1:21">
      <c r="F918" s="64"/>
    </row>
    <row r="919" spans="1:21" ht="18.75">
      <c r="A919" s="49"/>
      <c r="B919" s="50"/>
      <c r="C919" s="51"/>
      <c r="D919" s="51"/>
      <c r="E919" s="52"/>
      <c r="F919" s="53"/>
      <c r="G919" s="1001" t="s">
        <v>1605</v>
      </c>
      <c r="H919" s="531"/>
      <c r="I919" s="16"/>
      <c r="J919" s="17"/>
      <c r="K919" s="16"/>
      <c r="L919" s="17"/>
      <c r="M919" s="16"/>
      <c r="N919" s="16"/>
      <c r="O919" s="17"/>
      <c r="P919" s="15"/>
      <c r="Q919" s="15"/>
      <c r="R919" s="15"/>
      <c r="S919" s="15"/>
      <c r="T919" s="15"/>
      <c r="U919" s="516"/>
    </row>
    <row r="920" spans="1:21">
      <c r="A920" s="18" t="s">
        <v>335</v>
      </c>
      <c r="B920" s="19" t="s">
        <v>1594</v>
      </c>
      <c r="C920" s="20" t="s">
        <v>9</v>
      </c>
      <c r="D920" s="55" t="s">
        <v>85</v>
      </c>
      <c r="E920" s="47" t="s">
        <v>86</v>
      </c>
      <c r="F920" s="521" t="s">
        <v>1593</v>
      </c>
      <c r="G920" s="28" t="s">
        <v>1598</v>
      </c>
      <c r="H920" s="522">
        <f t="shared" ref="H920:H923" si="72">SUM(I920:T920)</f>
        <v>1500000</v>
      </c>
      <c r="I920" s="84">
        <v>1500000</v>
      </c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516"/>
    </row>
    <row r="921" spans="1:21">
      <c r="A921" s="18" t="s">
        <v>335</v>
      </c>
      <c r="B921" s="19" t="s">
        <v>1595</v>
      </c>
      <c r="C921" s="20" t="s">
        <v>9</v>
      </c>
      <c r="D921" s="55" t="s">
        <v>85</v>
      </c>
      <c r="E921" s="47" t="s">
        <v>86</v>
      </c>
      <c r="F921" s="521" t="s">
        <v>1593</v>
      </c>
      <c r="G921" s="28" t="s">
        <v>1599</v>
      </c>
      <c r="H921" s="522">
        <f t="shared" si="72"/>
        <v>2827920</v>
      </c>
      <c r="I921" s="102">
        <v>219410</v>
      </c>
      <c r="J921" s="102">
        <f>219410+150000</f>
        <v>369410</v>
      </c>
      <c r="K921" s="102">
        <f>219410+45000</f>
        <v>264410</v>
      </c>
      <c r="L921" s="102">
        <v>219410</v>
      </c>
      <c r="M921" s="102">
        <v>219410</v>
      </c>
      <c r="N921" s="102">
        <v>219410</v>
      </c>
      <c r="O921" s="102">
        <v>219410</v>
      </c>
      <c r="P921" s="102">
        <v>219410</v>
      </c>
      <c r="Q921" s="102">
        <v>219410</v>
      </c>
      <c r="R921" s="102">
        <v>219410</v>
      </c>
      <c r="S921" s="102">
        <v>219410</v>
      </c>
      <c r="T921" s="102">
        <v>219410</v>
      </c>
      <c r="U921" s="516"/>
    </row>
    <row r="922" spans="1:21">
      <c r="A922" s="18" t="s">
        <v>335</v>
      </c>
      <c r="B922" s="19" t="s">
        <v>1596</v>
      </c>
      <c r="C922" s="20" t="s">
        <v>9</v>
      </c>
      <c r="D922" s="55" t="s">
        <v>85</v>
      </c>
      <c r="E922" s="47" t="s">
        <v>86</v>
      </c>
      <c r="F922" s="521" t="s">
        <v>1593</v>
      </c>
      <c r="G922" s="28" t="s">
        <v>1600</v>
      </c>
      <c r="H922" s="522">
        <f t="shared" si="72"/>
        <v>5928516</v>
      </c>
      <c r="I922" s="102">
        <v>494043</v>
      </c>
      <c r="J922" s="102">
        <v>494043</v>
      </c>
      <c r="K922" s="102">
        <v>494043</v>
      </c>
      <c r="L922" s="102">
        <v>494043</v>
      </c>
      <c r="M922" s="102">
        <v>494043</v>
      </c>
      <c r="N922" s="102">
        <v>494043</v>
      </c>
      <c r="O922" s="102">
        <v>494043</v>
      </c>
      <c r="P922" s="102">
        <v>494043</v>
      </c>
      <c r="Q922" s="102">
        <v>494043</v>
      </c>
      <c r="R922" s="102">
        <v>494043</v>
      </c>
      <c r="S922" s="102">
        <v>494043</v>
      </c>
      <c r="T922" s="102">
        <v>494043</v>
      </c>
      <c r="U922" s="516"/>
    </row>
    <row r="923" spans="1:21">
      <c r="A923" s="18" t="s">
        <v>335</v>
      </c>
      <c r="B923" s="19" t="s">
        <v>1597</v>
      </c>
      <c r="C923" s="20" t="s">
        <v>9</v>
      </c>
      <c r="D923" s="55" t="s">
        <v>85</v>
      </c>
      <c r="E923" s="47" t="s">
        <v>86</v>
      </c>
      <c r="F923" s="521" t="s">
        <v>1593</v>
      </c>
      <c r="G923" s="28" t="s">
        <v>1601</v>
      </c>
      <c r="H923" s="522">
        <f t="shared" si="72"/>
        <v>3586967</v>
      </c>
      <c r="I923" s="102">
        <v>298913</v>
      </c>
      <c r="J923" s="102">
        <v>298914</v>
      </c>
      <c r="K923" s="102">
        <v>298914</v>
      </c>
      <c r="L923" s="102">
        <v>298914</v>
      </c>
      <c r="M923" s="102">
        <v>298914</v>
      </c>
      <c r="N923" s="102">
        <v>298914</v>
      </c>
      <c r="O923" s="102">
        <v>298914</v>
      </c>
      <c r="P923" s="102">
        <v>298914</v>
      </c>
      <c r="Q923" s="102">
        <v>298914</v>
      </c>
      <c r="R923" s="102">
        <v>298914</v>
      </c>
      <c r="S923" s="102">
        <v>298914</v>
      </c>
      <c r="T923" s="102">
        <v>298914</v>
      </c>
      <c r="U923" s="516"/>
    </row>
    <row r="924" spans="1:21">
      <c r="A924" s="59"/>
      <c r="B924" s="60"/>
      <c r="C924" s="55"/>
      <c r="D924" s="55"/>
      <c r="E924" s="30"/>
      <c r="F924" s="36"/>
      <c r="G924" s="30" t="s">
        <v>23</v>
      </c>
      <c r="H924" s="530">
        <f>SUM(H920:H923)</f>
        <v>13843403</v>
      </c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516"/>
    </row>
    <row r="925" spans="1:21">
      <c r="A925" s="59"/>
      <c r="B925" s="60"/>
      <c r="C925" s="55"/>
      <c r="D925" s="55"/>
      <c r="E925" s="30"/>
      <c r="F925" s="22"/>
      <c r="G925" s="78" t="s">
        <v>29</v>
      </c>
      <c r="H925" s="526">
        <f>+H924</f>
        <v>13843403</v>
      </c>
      <c r="I925" s="38">
        <f>SUM(I920:I923)</f>
        <v>2512366</v>
      </c>
      <c r="J925" s="38">
        <f t="shared" ref="J925:T925" si="73">SUM(J920:J923)</f>
        <v>1162367</v>
      </c>
      <c r="K925" s="38">
        <f t="shared" si="73"/>
        <v>1057367</v>
      </c>
      <c r="L925" s="38">
        <f t="shared" si="73"/>
        <v>1012367</v>
      </c>
      <c r="M925" s="38">
        <f t="shared" si="73"/>
        <v>1012367</v>
      </c>
      <c r="N925" s="38">
        <f t="shared" si="73"/>
        <v>1012367</v>
      </c>
      <c r="O925" s="38">
        <f t="shared" si="73"/>
        <v>1012367</v>
      </c>
      <c r="P925" s="38">
        <f t="shared" si="73"/>
        <v>1012367</v>
      </c>
      <c r="Q925" s="38">
        <f t="shared" si="73"/>
        <v>1012367</v>
      </c>
      <c r="R925" s="38">
        <f t="shared" si="73"/>
        <v>1012367</v>
      </c>
      <c r="S925" s="38">
        <f t="shared" si="73"/>
        <v>1012367</v>
      </c>
      <c r="T925" s="38">
        <f t="shared" si="73"/>
        <v>1012367</v>
      </c>
      <c r="U925" s="516"/>
    </row>
    <row r="929" spans="1:20" ht="15.75">
      <c r="A929" s="614">
        <v>51508</v>
      </c>
      <c r="B929" s="614" t="s">
        <v>803</v>
      </c>
      <c r="C929" s="614" t="s">
        <v>100</v>
      </c>
      <c r="D929" s="614" t="s">
        <v>101</v>
      </c>
      <c r="E929" s="614" t="s">
        <v>102</v>
      </c>
      <c r="F929" s="614">
        <v>3411</v>
      </c>
      <c r="G929" s="1006" t="s">
        <v>1610</v>
      </c>
      <c r="H929" s="286">
        <v>11604821.02</v>
      </c>
      <c r="I929" s="621"/>
      <c r="J929" s="621"/>
      <c r="K929" s="621"/>
      <c r="L929" s="621"/>
      <c r="M929" s="621"/>
      <c r="N929" s="621"/>
      <c r="O929" s="621"/>
      <c r="P929" s="621"/>
      <c r="Q929" s="621"/>
      <c r="R929" s="621"/>
      <c r="S929" s="621"/>
      <c r="T929" s="621"/>
    </row>
    <row r="930" spans="1:20">
      <c r="A930" s="613"/>
      <c r="B930" s="613"/>
      <c r="C930" s="613"/>
      <c r="D930" s="613"/>
      <c r="E930" s="613"/>
      <c r="F930" s="613"/>
      <c r="G930" s="619" t="s">
        <v>618</v>
      </c>
      <c r="H930" s="288">
        <f>H929</f>
        <v>11604821.02</v>
      </c>
      <c r="I930" s="621"/>
      <c r="J930" s="621"/>
      <c r="K930" s="621"/>
      <c r="L930" s="621"/>
      <c r="M930" s="621"/>
      <c r="N930" s="621"/>
      <c r="O930" s="621"/>
      <c r="P930" s="621"/>
      <c r="Q930" s="621"/>
      <c r="R930" s="621"/>
      <c r="S930" s="621"/>
      <c r="T930" s="621"/>
    </row>
    <row r="931" spans="1:20" s="589" customFormat="1">
      <c r="A931" s="613"/>
      <c r="B931" s="613"/>
      <c r="C931" s="613"/>
      <c r="D931" s="613"/>
      <c r="E931" s="613"/>
      <c r="F931" s="613"/>
      <c r="G931" s="619"/>
      <c r="H931" s="426"/>
      <c r="I931" s="621"/>
      <c r="J931" s="621"/>
      <c r="K931" s="621"/>
      <c r="L931" s="621"/>
      <c r="M931" s="621"/>
      <c r="N931" s="621"/>
      <c r="O931" s="621"/>
      <c r="P931" s="621"/>
      <c r="Q931" s="621"/>
      <c r="R931" s="621"/>
      <c r="S931" s="621"/>
      <c r="T931" s="621"/>
    </row>
    <row r="932" spans="1:20" ht="15.75">
      <c r="A932" s="611"/>
      <c r="B932" s="611"/>
      <c r="C932" s="611"/>
      <c r="D932" s="611"/>
      <c r="E932" s="611"/>
      <c r="F932" s="611"/>
      <c r="G932" s="1006" t="s">
        <v>1611</v>
      </c>
      <c r="H932" s="290">
        <v>29893100.739999998</v>
      </c>
      <c r="I932" s="621"/>
      <c r="J932" s="621"/>
      <c r="K932" s="621"/>
      <c r="L932" s="621"/>
      <c r="M932" s="621"/>
      <c r="N932" s="621"/>
      <c r="O932" s="621"/>
      <c r="P932" s="621"/>
      <c r="Q932" s="621"/>
      <c r="R932" s="621"/>
      <c r="S932" s="621"/>
      <c r="T932" s="621"/>
    </row>
    <row r="933" spans="1:20">
      <c r="A933" s="611"/>
      <c r="B933" s="611"/>
      <c r="C933" s="611"/>
      <c r="D933" s="611"/>
      <c r="E933" s="611"/>
      <c r="F933" s="611"/>
      <c r="G933" s="612" t="s">
        <v>1385</v>
      </c>
      <c r="H933" s="288">
        <f>SUM(H934:H935)</f>
        <v>3972825.04</v>
      </c>
      <c r="I933" s="621"/>
      <c r="J933" s="621"/>
      <c r="K933" s="621"/>
      <c r="L933" s="621"/>
      <c r="M933" s="621"/>
      <c r="N933" s="621"/>
      <c r="O933" s="621"/>
      <c r="P933" s="621"/>
      <c r="Q933" s="621"/>
      <c r="R933" s="621"/>
      <c r="S933" s="621"/>
      <c r="T933" s="621"/>
    </row>
    <row r="934" spans="1:20">
      <c r="A934" s="614">
        <v>51508</v>
      </c>
      <c r="B934" s="614" t="s">
        <v>803</v>
      </c>
      <c r="C934" s="614" t="s">
        <v>100</v>
      </c>
      <c r="D934" s="614" t="s">
        <v>101</v>
      </c>
      <c r="E934" s="614" t="s">
        <v>102</v>
      </c>
      <c r="F934" s="614">
        <v>3112</v>
      </c>
      <c r="G934" s="615" t="s">
        <v>1386</v>
      </c>
      <c r="H934" s="287">
        <v>3422825.04</v>
      </c>
      <c r="I934" s="621"/>
      <c r="J934" s="621"/>
      <c r="K934" s="621"/>
      <c r="L934" s="621"/>
      <c r="M934" s="621"/>
      <c r="N934" s="621"/>
      <c r="O934" s="621"/>
      <c r="P934" s="621"/>
      <c r="Q934" s="621"/>
      <c r="R934" s="621"/>
      <c r="S934" s="621"/>
      <c r="T934" s="621"/>
    </row>
    <row r="935" spans="1:20">
      <c r="A935" s="614">
        <v>51508</v>
      </c>
      <c r="B935" s="614" t="s">
        <v>803</v>
      </c>
      <c r="C935" s="614" t="s">
        <v>100</v>
      </c>
      <c r="D935" s="614" t="s">
        <v>101</v>
      </c>
      <c r="E935" s="614" t="s">
        <v>102</v>
      </c>
      <c r="F935" s="614">
        <v>3411</v>
      </c>
      <c r="G935" s="615" t="s">
        <v>1387</v>
      </c>
      <c r="H935" s="287">
        <v>550000</v>
      </c>
      <c r="I935" s="621"/>
      <c r="J935" s="621"/>
      <c r="K935" s="621"/>
      <c r="L935" s="621"/>
      <c r="M935" s="621"/>
      <c r="N935" s="621"/>
      <c r="O935" s="621"/>
      <c r="P935" s="621"/>
      <c r="Q935" s="621"/>
      <c r="R935" s="621"/>
      <c r="S935" s="621"/>
      <c r="T935" s="621"/>
    </row>
    <row r="936" spans="1:20">
      <c r="A936" s="614"/>
      <c r="B936" s="611"/>
      <c r="C936" s="611"/>
      <c r="D936" s="611"/>
      <c r="E936" s="611"/>
      <c r="F936" s="611"/>
      <c r="G936" s="612" t="s">
        <v>1614</v>
      </c>
      <c r="H936" s="288">
        <f>SUM(H937:H939)</f>
        <v>920000</v>
      </c>
      <c r="I936" s="621"/>
      <c r="J936" s="621"/>
      <c r="K936" s="621"/>
      <c r="L936" s="621"/>
      <c r="M936" s="621"/>
      <c r="N936" s="621"/>
      <c r="O936" s="621"/>
      <c r="P936" s="621"/>
      <c r="Q936" s="621"/>
      <c r="R936" s="621"/>
      <c r="S936" s="621"/>
      <c r="T936" s="621"/>
    </row>
    <row r="937" spans="1:20">
      <c r="A937" s="614">
        <v>51508</v>
      </c>
      <c r="B937" s="614" t="s">
        <v>336</v>
      </c>
      <c r="C937" s="614" t="s">
        <v>337</v>
      </c>
      <c r="D937" s="614" t="s">
        <v>338</v>
      </c>
      <c r="E937" s="614" t="s">
        <v>339</v>
      </c>
      <c r="F937" s="614">
        <v>2821</v>
      </c>
      <c r="G937" s="615" t="s">
        <v>1615</v>
      </c>
      <c r="H937" s="287">
        <v>75000</v>
      </c>
      <c r="I937" s="621"/>
      <c r="J937" s="621"/>
      <c r="K937" s="621"/>
      <c r="L937" s="621"/>
      <c r="M937" s="621"/>
      <c r="N937" s="621"/>
      <c r="O937" s="621"/>
      <c r="P937" s="621"/>
      <c r="Q937" s="621"/>
      <c r="R937" s="621"/>
      <c r="S937" s="621"/>
      <c r="T937" s="621"/>
    </row>
    <row r="938" spans="1:20">
      <c r="A938" s="614">
        <v>51508</v>
      </c>
      <c r="B938" s="614" t="s">
        <v>336</v>
      </c>
      <c r="C938" s="614" t="s">
        <v>337</v>
      </c>
      <c r="D938" s="614" t="s">
        <v>338</v>
      </c>
      <c r="E938" s="614" t="s">
        <v>339</v>
      </c>
      <c r="F938" s="614">
        <v>3561</v>
      </c>
      <c r="G938" s="615" t="s">
        <v>1613</v>
      </c>
      <c r="H938" s="287">
        <v>45000</v>
      </c>
      <c r="I938" s="621"/>
      <c r="J938" s="621"/>
      <c r="K938" s="621"/>
      <c r="L938" s="621"/>
      <c r="M938" s="621"/>
      <c r="N938" s="621"/>
      <c r="O938" s="621"/>
      <c r="P938" s="621"/>
      <c r="Q938" s="621"/>
      <c r="R938" s="621"/>
      <c r="S938" s="621"/>
      <c r="T938" s="621"/>
    </row>
    <row r="939" spans="1:20" s="681" customFormat="1">
      <c r="A939" s="614">
        <v>51508</v>
      </c>
      <c r="B939" s="614" t="s">
        <v>336</v>
      </c>
      <c r="C939" s="614" t="s">
        <v>337</v>
      </c>
      <c r="D939" s="614" t="s">
        <v>338</v>
      </c>
      <c r="E939" s="614" t="s">
        <v>339</v>
      </c>
      <c r="F939" s="614">
        <v>5491</v>
      </c>
      <c r="G939" s="686" t="s">
        <v>1679</v>
      </c>
      <c r="H939" s="287">
        <v>800000</v>
      </c>
      <c r="I939" s="621"/>
      <c r="J939" s="621"/>
      <c r="K939" s="621"/>
      <c r="L939" s="621"/>
      <c r="M939" s="621"/>
      <c r="N939" s="621"/>
      <c r="O939" s="621"/>
      <c r="P939" s="621"/>
      <c r="Q939" s="621"/>
      <c r="R939" s="621"/>
      <c r="S939" s="621"/>
      <c r="T939" s="621"/>
    </row>
    <row r="940" spans="1:20">
      <c r="A940" s="614"/>
      <c r="B940" s="614"/>
      <c r="C940" s="614"/>
      <c r="D940" s="614"/>
      <c r="E940" s="614"/>
      <c r="F940" s="614"/>
      <c r="G940" s="612" t="s">
        <v>1388</v>
      </c>
      <c r="H940" s="288">
        <f>SUM(H941:H952)</f>
        <v>19640082.780000001</v>
      </c>
      <c r="I940" s="621"/>
      <c r="J940" s="621"/>
      <c r="K940" s="621"/>
      <c r="L940" s="621"/>
      <c r="M940" s="621"/>
      <c r="N940" s="621"/>
      <c r="O940" s="621"/>
      <c r="P940" s="621"/>
      <c r="Q940" s="621"/>
      <c r="R940" s="621"/>
      <c r="S940" s="621"/>
      <c r="T940" s="621"/>
    </row>
    <row r="941" spans="1:20">
      <c r="A941" s="614">
        <v>51508</v>
      </c>
      <c r="B941" s="614" t="s">
        <v>1612</v>
      </c>
      <c r="C941" s="614" t="s">
        <v>370</v>
      </c>
      <c r="D941" s="614" t="s">
        <v>371</v>
      </c>
      <c r="E941" s="614" t="s">
        <v>372</v>
      </c>
      <c r="F941" s="614">
        <v>1131</v>
      </c>
      <c r="G941" s="615" t="s">
        <v>1389</v>
      </c>
      <c r="H941" s="287">
        <v>517472.76</v>
      </c>
      <c r="I941" s="621"/>
      <c r="J941" s="621"/>
      <c r="K941" s="621"/>
      <c r="L941" s="621"/>
      <c r="M941" s="621"/>
      <c r="N941" s="621"/>
      <c r="O941" s="621"/>
      <c r="P941" s="621"/>
      <c r="Q941" s="621"/>
      <c r="R941" s="621"/>
      <c r="S941" s="621"/>
      <c r="T941" s="621"/>
    </row>
    <row r="942" spans="1:20">
      <c r="A942" s="614">
        <v>51508</v>
      </c>
      <c r="B942" s="614" t="s">
        <v>359</v>
      </c>
      <c r="C942" s="614" t="s">
        <v>360</v>
      </c>
      <c r="D942" s="614" t="s">
        <v>361</v>
      </c>
      <c r="E942" s="614" t="s">
        <v>362</v>
      </c>
      <c r="F942" s="614">
        <v>1131</v>
      </c>
      <c r="G942" s="615" t="s">
        <v>1390</v>
      </c>
      <c r="H942" s="287">
        <v>821386.58</v>
      </c>
      <c r="I942" s="621"/>
      <c r="J942" s="621"/>
      <c r="K942" s="621"/>
      <c r="L942" s="621"/>
      <c r="M942" s="621"/>
      <c r="N942" s="621"/>
      <c r="O942" s="621"/>
      <c r="P942" s="621"/>
      <c r="Q942" s="621"/>
      <c r="R942" s="621"/>
      <c r="S942" s="621"/>
      <c r="T942" s="621"/>
    </row>
    <row r="943" spans="1:20">
      <c r="A943" s="614">
        <v>51508</v>
      </c>
      <c r="B943" s="614" t="s">
        <v>336</v>
      </c>
      <c r="C943" s="614" t="s">
        <v>337</v>
      </c>
      <c r="D943" s="614" t="s">
        <v>338</v>
      </c>
      <c r="E943" s="614" t="s">
        <v>339</v>
      </c>
      <c r="F943" s="614">
        <v>1131</v>
      </c>
      <c r="G943" s="615" t="s">
        <v>1391</v>
      </c>
      <c r="H943" s="287">
        <v>14768817.33</v>
      </c>
      <c r="I943" s="621"/>
      <c r="J943" s="621"/>
      <c r="K943" s="621"/>
      <c r="L943" s="621"/>
      <c r="M943" s="621"/>
      <c r="N943" s="621"/>
      <c r="O943" s="621"/>
      <c r="P943" s="621"/>
      <c r="Q943" s="621"/>
      <c r="R943" s="621"/>
      <c r="S943" s="621"/>
      <c r="T943" s="621"/>
    </row>
    <row r="944" spans="1:20">
      <c r="A944" s="614">
        <v>51508</v>
      </c>
      <c r="B944" s="614" t="s">
        <v>369</v>
      </c>
      <c r="C944" s="614" t="s">
        <v>370</v>
      </c>
      <c r="D944" s="614" t="s">
        <v>371</v>
      </c>
      <c r="E944" s="614" t="s">
        <v>372</v>
      </c>
      <c r="F944" s="614">
        <v>1321</v>
      </c>
      <c r="G944" s="615" t="s">
        <v>56</v>
      </c>
      <c r="H944" s="287">
        <v>8506.4</v>
      </c>
      <c r="I944" s="621"/>
      <c r="J944" s="621"/>
      <c r="K944" s="621"/>
      <c r="L944" s="621"/>
      <c r="M944" s="621"/>
      <c r="N944" s="621"/>
      <c r="O944" s="621"/>
      <c r="P944" s="621"/>
      <c r="Q944" s="621"/>
      <c r="R944" s="621"/>
      <c r="S944" s="621"/>
      <c r="T944" s="621"/>
    </row>
    <row r="945" spans="1:20">
      <c r="A945" s="614">
        <v>51508</v>
      </c>
      <c r="B945" s="614" t="s">
        <v>359</v>
      </c>
      <c r="C945" s="614" t="s">
        <v>360</v>
      </c>
      <c r="D945" s="614" t="s">
        <v>361</v>
      </c>
      <c r="E945" s="614" t="s">
        <v>362</v>
      </c>
      <c r="F945" s="614">
        <v>1321</v>
      </c>
      <c r="G945" s="615" t="s">
        <v>56</v>
      </c>
      <c r="H945" s="287">
        <v>13502.25</v>
      </c>
      <c r="I945" s="621"/>
      <c r="J945" s="621"/>
      <c r="K945" s="621"/>
      <c r="L945" s="621"/>
      <c r="M945" s="621"/>
      <c r="N945" s="621"/>
      <c r="O945" s="621"/>
      <c r="P945" s="621"/>
      <c r="Q945" s="621"/>
      <c r="R945" s="621"/>
      <c r="S945" s="621"/>
      <c r="T945" s="621"/>
    </row>
    <row r="946" spans="1:20">
      <c r="A946" s="614">
        <v>51508</v>
      </c>
      <c r="B946" s="614" t="s">
        <v>336</v>
      </c>
      <c r="C946" s="614" t="s">
        <v>337</v>
      </c>
      <c r="D946" s="614" t="s">
        <v>338</v>
      </c>
      <c r="E946" s="614" t="s">
        <v>339</v>
      </c>
      <c r="F946" s="614">
        <v>1321</v>
      </c>
      <c r="G946" s="615" t="s">
        <v>56</v>
      </c>
      <c r="H946" s="287">
        <v>240138.99</v>
      </c>
      <c r="I946" s="621"/>
      <c r="J946" s="621"/>
      <c r="K946" s="621"/>
      <c r="L946" s="621"/>
      <c r="M946" s="621"/>
      <c r="N946" s="621"/>
      <c r="O946" s="621"/>
      <c r="P946" s="621"/>
      <c r="Q946" s="621"/>
      <c r="R946" s="621"/>
      <c r="S946" s="621"/>
      <c r="T946" s="621"/>
    </row>
    <row r="947" spans="1:20">
      <c r="A947" s="614">
        <v>51508</v>
      </c>
      <c r="B947" s="614" t="s">
        <v>369</v>
      </c>
      <c r="C947" s="614" t="s">
        <v>370</v>
      </c>
      <c r="D947" s="614" t="s">
        <v>371</v>
      </c>
      <c r="E947" s="614" t="s">
        <v>372</v>
      </c>
      <c r="F947" s="614">
        <v>1323</v>
      </c>
      <c r="G947" s="615" t="s">
        <v>1392</v>
      </c>
      <c r="H947" s="287">
        <v>63798.01</v>
      </c>
      <c r="I947" s="621"/>
      <c r="J947" s="621"/>
      <c r="K947" s="621"/>
      <c r="L947" s="621"/>
      <c r="M947" s="621"/>
      <c r="N947" s="621"/>
      <c r="O947" s="621"/>
      <c r="P947" s="621"/>
      <c r="Q947" s="621"/>
      <c r="R947" s="621"/>
      <c r="S947" s="621"/>
      <c r="T947" s="621"/>
    </row>
    <row r="948" spans="1:20">
      <c r="A948" s="614">
        <v>51508</v>
      </c>
      <c r="B948" s="614" t="s">
        <v>359</v>
      </c>
      <c r="C948" s="614" t="s">
        <v>360</v>
      </c>
      <c r="D948" s="614" t="s">
        <v>361</v>
      </c>
      <c r="E948" s="614" t="s">
        <v>362</v>
      </c>
      <c r="F948" s="614">
        <v>1323</v>
      </c>
      <c r="G948" s="615" t="s">
        <v>1393</v>
      </c>
      <c r="H948" s="287">
        <v>101266.84</v>
      </c>
      <c r="I948" s="621"/>
      <c r="J948" s="621"/>
      <c r="K948" s="621"/>
      <c r="L948" s="621"/>
      <c r="M948" s="621"/>
      <c r="N948" s="621"/>
      <c r="O948" s="621"/>
      <c r="P948" s="621"/>
      <c r="Q948" s="621"/>
      <c r="R948" s="621"/>
      <c r="S948" s="621"/>
      <c r="T948" s="621"/>
    </row>
    <row r="949" spans="1:20">
      <c r="A949" s="614">
        <v>51508</v>
      </c>
      <c r="B949" s="614" t="s">
        <v>336</v>
      </c>
      <c r="C949" s="614" t="s">
        <v>337</v>
      </c>
      <c r="D949" s="614" t="s">
        <v>338</v>
      </c>
      <c r="E949" s="614" t="s">
        <v>339</v>
      </c>
      <c r="F949" s="614">
        <v>1323</v>
      </c>
      <c r="G949" s="615" t="s">
        <v>1394</v>
      </c>
      <c r="H949" s="287">
        <v>1820813</v>
      </c>
      <c r="I949" s="621"/>
      <c r="J949" s="621"/>
      <c r="K949" s="621"/>
      <c r="L949" s="621"/>
      <c r="M949" s="621"/>
      <c r="N949" s="621"/>
      <c r="O949" s="621"/>
      <c r="P949" s="621"/>
      <c r="Q949" s="621"/>
      <c r="R949" s="621"/>
      <c r="S949" s="621"/>
      <c r="T949" s="621"/>
    </row>
    <row r="950" spans="1:20">
      <c r="A950" s="614">
        <v>51508</v>
      </c>
      <c r="B950" s="614" t="s">
        <v>369</v>
      </c>
      <c r="C950" s="614" t="s">
        <v>370</v>
      </c>
      <c r="D950" s="614" t="s">
        <v>371</v>
      </c>
      <c r="E950" s="614" t="s">
        <v>372</v>
      </c>
      <c r="F950" s="614">
        <v>1541</v>
      </c>
      <c r="G950" s="293" t="s">
        <v>15</v>
      </c>
      <c r="H950" s="287">
        <v>37164.300000000003</v>
      </c>
      <c r="I950" s="621"/>
      <c r="J950" s="621"/>
      <c r="K950" s="621"/>
      <c r="L950" s="621"/>
      <c r="M950" s="621"/>
      <c r="N950" s="621"/>
      <c r="O950" s="621"/>
      <c r="P950" s="621"/>
      <c r="Q950" s="621"/>
      <c r="R950" s="621"/>
      <c r="S950" s="621"/>
      <c r="T950" s="621"/>
    </row>
    <row r="951" spans="1:20">
      <c r="A951" s="614">
        <v>51508</v>
      </c>
      <c r="B951" s="614" t="s">
        <v>359</v>
      </c>
      <c r="C951" s="614" t="s">
        <v>360</v>
      </c>
      <c r="D951" s="614" t="s">
        <v>361</v>
      </c>
      <c r="E951" s="614" t="s">
        <v>362</v>
      </c>
      <c r="F951" s="614">
        <v>1541</v>
      </c>
      <c r="G951" s="293" t="s">
        <v>15</v>
      </c>
      <c r="H951" s="287">
        <v>65710.929999999993</v>
      </c>
      <c r="I951" s="621"/>
      <c r="J951" s="621"/>
      <c r="K951" s="621"/>
      <c r="L951" s="621"/>
      <c r="M951" s="621"/>
      <c r="N951" s="621"/>
      <c r="O951" s="621"/>
      <c r="P951" s="621"/>
      <c r="Q951" s="621"/>
      <c r="R951" s="621"/>
      <c r="S951" s="621"/>
      <c r="T951" s="621"/>
    </row>
    <row r="952" spans="1:20">
      <c r="A952" s="614">
        <v>51508</v>
      </c>
      <c r="B952" s="614" t="s">
        <v>336</v>
      </c>
      <c r="C952" s="614" t="s">
        <v>337</v>
      </c>
      <c r="D952" s="614" t="s">
        <v>338</v>
      </c>
      <c r="E952" s="614" t="s">
        <v>339</v>
      </c>
      <c r="F952" s="614">
        <v>1541</v>
      </c>
      <c r="G952" s="293" t="s">
        <v>15</v>
      </c>
      <c r="H952" s="287">
        <v>1181505.3899999999</v>
      </c>
      <c r="I952" s="621"/>
      <c r="J952" s="621"/>
      <c r="K952" s="621"/>
      <c r="L952" s="621"/>
      <c r="M952" s="621"/>
      <c r="N952" s="621"/>
      <c r="O952" s="621"/>
      <c r="P952" s="621"/>
      <c r="Q952" s="621"/>
      <c r="R952" s="621"/>
      <c r="S952" s="621"/>
      <c r="T952" s="621"/>
    </row>
    <row r="953" spans="1:20">
      <c r="A953" s="614"/>
      <c r="B953" s="611"/>
      <c r="C953" s="611"/>
      <c r="D953" s="611"/>
      <c r="E953" s="611"/>
      <c r="F953" s="611"/>
      <c r="G953" s="612" t="s">
        <v>1395</v>
      </c>
      <c r="H953" s="288">
        <f>SUM(H954)</f>
        <v>5355192.92</v>
      </c>
      <c r="I953" s="621"/>
      <c r="J953" s="621"/>
      <c r="K953" s="621"/>
      <c r="L953" s="621"/>
      <c r="M953" s="621"/>
      <c r="N953" s="621"/>
      <c r="O953" s="621"/>
      <c r="P953" s="621"/>
      <c r="Q953" s="621"/>
      <c r="R953" s="621"/>
      <c r="S953" s="621"/>
      <c r="T953" s="621"/>
    </row>
    <row r="954" spans="1:20">
      <c r="A954" s="614">
        <v>51508</v>
      </c>
      <c r="B954" s="614" t="s">
        <v>308</v>
      </c>
      <c r="C954" s="614" t="s">
        <v>312</v>
      </c>
      <c r="D954" s="614" t="s">
        <v>310</v>
      </c>
      <c r="E954" s="614" t="s">
        <v>102</v>
      </c>
      <c r="F954" s="614">
        <v>3112</v>
      </c>
      <c r="G954" s="615" t="s">
        <v>1396</v>
      </c>
      <c r="H954" s="294">
        <f>6275192.92-850000+5000-75000</f>
        <v>5355192.92</v>
      </c>
      <c r="I954" s="621"/>
      <c r="J954" s="621"/>
      <c r="K954" s="621"/>
      <c r="L954" s="621"/>
      <c r="M954" s="621"/>
      <c r="N954" s="621"/>
      <c r="O954" s="621"/>
      <c r="P954" s="621"/>
      <c r="Q954" s="621"/>
      <c r="R954" s="621"/>
      <c r="S954" s="621"/>
      <c r="T954" s="621"/>
    </row>
    <row r="955" spans="1:20">
      <c r="A955" s="614"/>
      <c r="B955" s="611"/>
      <c r="C955" s="611"/>
      <c r="D955" s="611"/>
      <c r="E955" s="611"/>
      <c r="F955" s="611"/>
      <c r="G955" s="612" t="s">
        <v>1397</v>
      </c>
      <c r="H955" s="288">
        <f>+H956</f>
        <v>5000</v>
      </c>
      <c r="I955" s="621"/>
      <c r="J955" s="621"/>
      <c r="K955" s="621"/>
      <c r="L955" s="621"/>
      <c r="M955" s="621"/>
      <c r="N955" s="621"/>
      <c r="O955" s="621"/>
      <c r="P955" s="621"/>
      <c r="Q955" s="621"/>
      <c r="R955" s="621"/>
      <c r="S955" s="621"/>
      <c r="T955" s="621"/>
    </row>
    <row r="956" spans="1:20">
      <c r="A956" s="614">
        <v>51508</v>
      </c>
      <c r="B956" s="614" t="s">
        <v>803</v>
      </c>
      <c r="C956" s="614" t="s">
        <v>100</v>
      </c>
      <c r="D956" s="614" t="s">
        <v>101</v>
      </c>
      <c r="E956" s="614" t="s">
        <v>102</v>
      </c>
      <c r="F956" s="614">
        <v>3411</v>
      </c>
      <c r="G956" s="615" t="s">
        <v>1398</v>
      </c>
      <c r="H956" s="287">
        <v>5000</v>
      </c>
      <c r="I956" s="621"/>
      <c r="J956" s="621"/>
      <c r="K956" s="621"/>
      <c r="L956" s="621"/>
      <c r="M956" s="621"/>
      <c r="N956" s="621"/>
      <c r="O956" s="621"/>
      <c r="P956" s="621"/>
      <c r="Q956" s="621"/>
      <c r="R956" s="621"/>
      <c r="S956" s="621"/>
      <c r="T956" s="621"/>
    </row>
    <row r="957" spans="1:20">
      <c r="A957" s="614"/>
      <c r="B957" s="614"/>
      <c r="C957" s="614"/>
      <c r="D957" s="614"/>
      <c r="E957" s="614"/>
      <c r="F957" s="614"/>
      <c r="G957" s="620" t="s">
        <v>618</v>
      </c>
      <c r="H957" s="288">
        <f>+H933+H936+H940+H953+H955</f>
        <v>29893100.740000002</v>
      </c>
      <c r="I957" s="621"/>
      <c r="J957" s="621"/>
      <c r="K957" s="621"/>
      <c r="L957" s="621"/>
      <c r="M957" s="621"/>
      <c r="N957" s="621"/>
      <c r="O957" s="621"/>
      <c r="P957" s="621"/>
      <c r="Q957" s="621"/>
      <c r="R957" s="621"/>
      <c r="S957" s="621"/>
      <c r="T957" s="621"/>
    </row>
  </sheetData>
  <autoFilter ref="B932:H957"/>
  <mergeCells count="2">
    <mergeCell ref="C2:G2"/>
    <mergeCell ref="A3:H3"/>
  </mergeCells>
  <pageMargins left="0.31496062992125984" right="0.15748031496062992" top="0.35433070866141736" bottom="0.74803149606299213" header="0.31496062992125984" footer="0.31496062992125984"/>
  <pageSetup scale="59" orientation="landscape" horizontalDpi="200" verticalDpi="200" r:id="rId1"/>
  <rowBreaks count="27" manualBreakCount="27">
    <brk id="23" max="16383" man="1"/>
    <brk id="51" max="16383" man="1"/>
    <brk id="77" max="16383" man="1"/>
    <brk id="104" max="16383" man="1"/>
    <brk id="129" max="16383" man="1"/>
    <brk id="156" max="16383" man="1"/>
    <brk id="190" max="16383" man="1"/>
    <brk id="212" max="16383" man="1"/>
    <brk id="238" max="16383" man="1"/>
    <brk id="264" max="16383" man="1"/>
    <brk id="317" max="16383" man="1"/>
    <brk id="337" max="16383" man="1"/>
    <brk id="363" max="16383" man="1"/>
    <brk id="446" max="16383" man="1"/>
    <brk id="511" max="16383" man="1"/>
    <brk id="558" max="16383" man="1"/>
    <brk id="595" max="16383" man="1"/>
    <brk id="648" max="16383" man="1"/>
    <brk id="669" max="16383" man="1"/>
    <brk id="698" max="16383" man="1"/>
    <brk id="717" max="16383" man="1"/>
    <brk id="769" max="16383" man="1"/>
    <brk id="806" max="21" man="1"/>
    <brk id="835" max="16383" man="1"/>
    <brk id="868" max="16383" man="1"/>
    <brk id="894" max="16383" man="1"/>
    <brk id="926" max="21" man="1"/>
  </rowBreaks>
  <colBreaks count="1" manualBreakCount="1">
    <brk id="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633"/>
  <sheetViews>
    <sheetView view="pageBreakPreview" zoomScale="130" zoomScaleNormal="80" zoomScaleSheetLayoutView="130" workbookViewId="0">
      <selection activeCell="F145" sqref="F145"/>
    </sheetView>
  </sheetViews>
  <sheetFormatPr baseColWidth="10" defaultRowHeight="12.75"/>
  <cols>
    <col min="1" max="1" width="1.7109375" style="297" customWidth="1"/>
    <col min="2" max="2" width="15" style="297" customWidth="1"/>
    <col min="3" max="3" width="8.42578125" style="297" hidden="1" customWidth="1"/>
    <col min="4" max="4" width="0.140625" style="297" customWidth="1"/>
    <col min="5" max="5" width="5.140625" style="297" customWidth="1"/>
    <col min="6" max="6" width="63.5703125" style="297" bestFit="1" customWidth="1"/>
    <col min="7" max="7" width="18.5703125" style="297" bestFit="1" customWidth="1"/>
    <col min="8" max="8" width="12" style="297" bestFit="1" customWidth="1"/>
    <col min="9" max="9" width="18" style="297" bestFit="1" customWidth="1"/>
    <col min="10" max="11" width="16" style="297" bestFit="1" customWidth="1"/>
    <col min="12" max="12" width="18.42578125" style="297" bestFit="1" customWidth="1"/>
    <col min="13" max="13" width="22.42578125" style="297" bestFit="1" customWidth="1"/>
    <col min="14" max="14" width="12.140625" style="297" bestFit="1" customWidth="1"/>
    <col min="15" max="15" width="13.28515625" style="297" bestFit="1" customWidth="1"/>
    <col min="16" max="16" width="15.42578125" style="297" bestFit="1" customWidth="1"/>
    <col min="17" max="17" width="19.5703125" style="297" bestFit="1" customWidth="1"/>
    <col min="18" max="19" width="13.140625" style="297" bestFit="1" customWidth="1"/>
    <col min="20" max="20" width="15.140625" style="297" bestFit="1" customWidth="1"/>
    <col min="21" max="21" width="13.7109375" style="297" bestFit="1" customWidth="1"/>
    <col min="22" max="23" width="11.42578125" style="297"/>
    <col min="24" max="24" width="16.85546875" style="297" bestFit="1" customWidth="1"/>
    <col min="25" max="25" width="13.140625" style="297" bestFit="1" customWidth="1"/>
    <col min="26" max="26" width="16.85546875" style="297" bestFit="1" customWidth="1"/>
    <col min="27" max="28" width="15" style="297" bestFit="1" customWidth="1"/>
    <col min="29" max="29" width="16.140625" style="297" bestFit="1" customWidth="1"/>
    <col min="30" max="30" width="16.5703125" style="297" bestFit="1" customWidth="1"/>
    <col min="31" max="254" width="11.42578125" style="297"/>
    <col min="255" max="255" width="1.7109375" style="297" customWidth="1"/>
    <col min="256" max="256" width="15" style="297" customWidth="1"/>
    <col min="257" max="257" width="0" style="297" hidden="1" customWidth="1"/>
    <col min="258" max="258" width="12.7109375" style="297" customWidth="1"/>
    <col min="259" max="259" width="5.140625" style="297" customWidth="1"/>
    <col min="260" max="260" width="63.5703125" style="297" bestFit="1" customWidth="1"/>
    <col min="261" max="261" width="17.7109375" style="297" customWidth="1"/>
    <col min="262" max="262" width="19.5703125" style="297" customWidth="1"/>
    <col min="263" max="263" width="17.140625" style="297" bestFit="1" customWidth="1"/>
    <col min="264" max="264" width="12" style="297" bestFit="1" customWidth="1"/>
    <col min="265" max="265" width="18" style="297" bestFit="1" customWidth="1"/>
    <col min="266" max="267" width="16" style="297" bestFit="1" customWidth="1"/>
    <col min="268" max="268" width="18.42578125" style="297" bestFit="1" customWidth="1"/>
    <col min="269" max="269" width="22.42578125" style="297" bestFit="1" customWidth="1"/>
    <col min="270" max="270" width="12.140625" style="297" bestFit="1" customWidth="1"/>
    <col min="271" max="271" width="13.28515625" style="297" bestFit="1" customWidth="1"/>
    <col min="272" max="272" width="15.42578125" style="297" bestFit="1" customWidth="1"/>
    <col min="273" max="273" width="19.5703125" style="297" bestFit="1" customWidth="1"/>
    <col min="274" max="275" width="13.140625" style="297" bestFit="1" customWidth="1"/>
    <col min="276" max="276" width="15.140625" style="297" bestFit="1" customWidth="1"/>
    <col min="277" max="277" width="13.7109375" style="297" bestFit="1" customWidth="1"/>
    <col min="278" max="279" width="11.42578125" style="297"/>
    <col min="280" max="280" width="16.85546875" style="297" bestFit="1" customWidth="1"/>
    <col min="281" max="281" width="13.140625" style="297" bestFit="1" customWidth="1"/>
    <col min="282" max="282" width="16.85546875" style="297" bestFit="1" customWidth="1"/>
    <col min="283" max="284" width="15" style="297" bestFit="1" customWidth="1"/>
    <col min="285" max="285" width="16.140625" style="297" bestFit="1" customWidth="1"/>
    <col min="286" max="286" width="16.5703125" style="297" bestFit="1" customWidth="1"/>
    <col min="287" max="510" width="11.42578125" style="297"/>
    <col min="511" max="511" width="1.7109375" style="297" customWidth="1"/>
    <col min="512" max="512" width="15" style="297" customWidth="1"/>
    <col min="513" max="513" width="0" style="297" hidden="1" customWidth="1"/>
    <col min="514" max="514" width="12.7109375" style="297" customWidth="1"/>
    <col min="515" max="515" width="5.140625" style="297" customWidth="1"/>
    <col min="516" max="516" width="63.5703125" style="297" bestFit="1" customWidth="1"/>
    <col min="517" max="517" width="17.7109375" style="297" customWidth="1"/>
    <col min="518" max="518" width="19.5703125" style="297" customWidth="1"/>
    <col min="519" max="519" width="17.140625" style="297" bestFit="1" customWidth="1"/>
    <col min="520" max="520" width="12" style="297" bestFit="1" customWidth="1"/>
    <col min="521" max="521" width="18" style="297" bestFit="1" customWidth="1"/>
    <col min="522" max="523" width="16" style="297" bestFit="1" customWidth="1"/>
    <col min="524" max="524" width="18.42578125" style="297" bestFit="1" customWidth="1"/>
    <col min="525" max="525" width="22.42578125" style="297" bestFit="1" customWidth="1"/>
    <col min="526" max="526" width="12.140625" style="297" bestFit="1" customWidth="1"/>
    <col min="527" max="527" width="13.28515625" style="297" bestFit="1" customWidth="1"/>
    <col min="528" max="528" width="15.42578125" style="297" bestFit="1" customWidth="1"/>
    <col min="529" max="529" width="19.5703125" style="297" bestFit="1" customWidth="1"/>
    <col min="530" max="531" width="13.140625" style="297" bestFit="1" customWidth="1"/>
    <col min="532" max="532" width="15.140625" style="297" bestFit="1" customWidth="1"/>
    <col min="533" max="533" width="13.7109375" style="297" bestFit="1" customWidth="1"/>
    <col min="534" max="535" width="11.42578125" style="297"/>
    <col min="536" max="536" width="16.85546875" style="297" bestFit="1" customWidth="1"/>
    <col min="537" max="537" width="13.140625" style="297" bestFit="1" customWidth="1"/>
    <col min="538" max="538" width="16.85546875" style="297" bestFit="1" customWidth="1"/>
    <col min="539" max="540" width="15" style="297" bestFit="1" customWidth="1"/>
    <col min="541" max="541" width="16.140625" style="297" bestFit="1" customWidth="1"/>
    <col min="542" max="542" width="16.5703125" style="297" bestFit="1" customWidth="1"/>
    <col min="543" max="766" width="11.42578125" style="297"/>
    <col min="767" max="767" width="1.7109375" style="297" customWidth="1"/>
    <col min="768" max="768" width="15" style="297" customWidth="1"/>
    <col min="769" max="769" width="0" style="297" hidden="1" customWidth="1"/>
    <col min="770" max="770" width="12.7109375" style="297" customWidth="1"/>
    <col min="771" max="771" width="5.140625" style="297" customWidth="1"/>
    <col min="772" max="772" width="63.5703125" style="297" bestFit="1" customWidth="1"/>
    <col min="773" max="773" width="17.7109375" style="297" customWidth="1"/>
    <col min="774" max="774" width="19.5703125" style="297" customWidth="1"/>
    <col min="775" max="775" width="17.140625" style="297" bestFit="1" customWidth="1"/>
    <col min="776" max="776" width="12" style="297" bestFit="1" customWidth="1"/>
    <col min="777" max="777" width="18" style="297" bestFit="1" customWidth="1"/>
    <col min="778" max="779" width="16" style="297" bestFit="1" customWidth="1"/>
    <col min="780" max="780" width="18.42578125" style="297" bestFit="1" customWidth="1"/>
    <col min="781" max="781" width="22.42578125" style="297" bestFit="1" customWidth="1"/>
    <col min="782" max="782" width="12.140625" style="297" bestFit="1" customWidth="1"/>
    <col min="783" max="783" width="13.28515625" style="297" bestFit="1" customWidth="1"/>
    <col min="784" max="784" width="15.42578125" style="297" bestFit="1" customWidth="1"/>
    <col min="785" max="785" width="19.5703125" style="297" bestFit="1" customWidth="1"/>
    <col min="786" max="787" width="13.140625" style="297" bestFit="1" customWidth="1"/>
    <col min="788" max="788" width="15.140625" style="297" bestFit="1" customWidth="1"/>
    <col min="789" max="789" width="13.7109375" style="297" bestFit="1" customWidth="1"/>
    <col min="790" max="791" width="11.42578125" style="297"/>
    <col min="792" max="792" width="16.85546875" style="297" bestFit="1" customWidth="1"/>
    <col min="793" max="793" width="13.140625" style="297" bestFit="1" customWidth="1"/>
    <col min="794" max="794" width="16.85546875" style="297" bestFit="1" customWidth="1"/>
    <col min="795" max="796" width="15" style="297" bestFit="1" customWidth="1"/>
    <col min="797" max="797" width="16.140625" style="297" bestFit="1" customWidth="1"/>
    <col min="798" max="798" width="16.5703125" style="297" bestFit="1" customWidth="1"/>
    <col min="799" max="1022" width="11.42578125" style="297"/>
    <col min="1023" max="1023" width="1.7109375" style="297" customWidth="1"/>
    <col min="1024" max="1024" width="15" style="297" customWidth="1"/>
    <col min="1025" max="1025" width="0" style="297" hidden="1" customWidth="1"/>
    <col min="1026" max="1026" width="12.7109375" style="297" customWidth="1"/>
    <col min="1027" max="1027" width="5.140625" style="297" customWidth="1"/>
    <col min="1028" max="1028" width="63.5703125" style="297" bestFit="1" customWidth="1"/>
    <col min="1029" max="1029" width="17.7109375" style="297" customWidth="1"/>
    <col min="1030" max="1030" width="19.5703125" style="297" customWidth="1"/>
    <col min="1031" max="1031" width="17.140625" style="297" bestFit="1" customWidth="1"/>
    <col min="1032" max="1032" width="12" style="297" bestFit="1" customWidth="1"/>
    <col min="1033" max="1033" width="18" style="297" bestFit="1" customWidth="1"/>
    <col min="1034" max="1035" width="16" style="297" bestFit="1" customWidth="1"/>
    <col min="1036" max="1036" width="18.42578125" style="297" bestFit="1" customWidth="1"/>
    <col min="1037" max="1037" width="22.42578125" style="297" bestFit="1" customWidth="1"/>
    <col min="1038" max="1038" width="12.140625" style="297" bestFit="1" customWidth="1"/>
    <col min="1039" max="1039" width="13.28515625" style="297" bestFit="1" customWidth="1"/>
    <col min="1040" max="1040" width="15.42578125" style="297" bestFit="1" customWidth="1"/>
    <col min="1041" max="1041" width="19.5703125" style="297" bestFit="1" customWidth="1"/>
    <col min="1042" max="1043" width="13.140625" style="297" bestFit="1" customWidth="1"/>
    <col min="1044" max="1044" width="15.140625" style="297" bestFit="1" customWidth="1"/>
    <col min="1045" max="1045" width="13.7109375" style="297" bestFit="1" customWidth="1"/>
    <col min="1046" max="1047" width="11.42578125" style="297"/>
    <col min="1048" max="1048" width="16.85546875" style="297" bestFit="1" customWidth="1"/>
    <col min="1049" max="1049" width="13.140625" style="297" bestFit="1" customWidth="1"/>
    <col min="1050" max="1050" width="16.85546875" style="297" bestFit="1" customWidth="1"/>
    <col min="1051" max="1052" width="15" style="297" bestFit="1" customWidth="1"/>
    <col min="1053" max="1053" width="16.140625" style="297" bestFit="1" customWidth="1"/>
    <col min="1054" max="1054" width="16.5703125" style="297" bestFit="1" customWidth="1"/>
    <col min="1055" max="1278" width="11.42578125" style="297"/>
    <col min="1279" max="1279" width="1.7109375" style="297" customWidth="1"/>
    <col min="1280" max="1280" width="15" style="297" customWidth="1"/>
    <col min="1281" max="1281" width="0" style="297" hidden="1" customWidth="1"/>
    <col min="1282" max="1282" width="12.7109375" style="297" customWidth="1"/>
    <col min="1283" max="1283" width="5.140625" style="297" customWidth="1"/>
    <col min="1284" max="1284" width="63.5703125" style="297" bestFit="1" customWidth="1"/>
    <col min="1285" max="1285" width="17.7109375" style="297" customWidth="1"/>
    <col min="1286" max="1286" width="19.5703125" style="297" customWidth="1"/>
    <col min="1287" max="1287" width="17.140625" style="297" bestFit="1" customWidth="1"/>
    <col min="1288" max="1288" width="12" style="297" bestFit="1" customWidth="1"/>
    <col min="1289" max="1289" width="18" style="297" bestFit="1" customWidth="1"/>
    <col min="1290" max="1291" width="16" style="297" bestFit="1" customWidth="1"/>
    <col min="1292" max="1292" width="18.42578125" style="297" bestFit="1" customWidth="1"/>
    <col min="1293" max="1293" width="22.42578125" style="297" bestFit="1" customWidth="1"/>
    <col min="1294" max="1294" width="12.140625" style="297" bestFit="1" customWidth="1"/>
    <col min="1295" max="1295" width="13.28515625" style="297" bestFit="1" customWidth="1"/>
    <col min="1296" max="1296" width="15.42578125" style="297" bestFit="1" customWidth="1"/>
    <col min="1297" max="1297" width="19.5703125" style="297" bestFit="1" customWidth="1"/>
    <col min="1298" max="1299" width="13.140625" style="297" bestFit="1" customWidth="1"/>
    <col min="1300" max="1300" width="15.140625" style="297" bestFit="1" customWidth="1"/>
    <col min="1301" max="1301" width="13.7109375" style="297" bestFit="1" customWidth="1"/>
    <col min="1302" max="1303" width="11.42578125" style="297"/>
    <col min="1304" max="1304" width="16.85546875" style="297" bestFit="1" customWidth="1"/>
    <col min="1305" max="1305" width="13.140625" style="297" bestFit="1" customWidth="1"/>
    <col min="1306" max="1306" width="16.85546875" style="297" bestFit="1" customWidth="1"/>
    <col min="1307" max="1308" width="15" style="297" bestFit="1" customWidth="1"/>
    <col min="1309" max="1309" width="16.140625" style="297" bestFit="1" customWidth="1"/>
    <col min="1310" max="1310" width="16.5703125" style="297" bestFit="1" customWidth="1"/>
    <col min="1311" max="1534" width="11.42578125" style="297"/>
    <col min="1535" max="1535" width="1.7109375" style="297" customWidth="1"/>
    <col min="1536" max="1536" width="15" style="297" customWidth="1"/>
    <col min="1537" max="1537" width="0" style="297" hidden="1" customWidth="1"/>
    <col min="1538" max="1538" width="12.7109375" style="297" customWidth="1"/>
    <col min="1539" max="1539" width="5.140625" style="297" customWidth="1"/>
    <col min="1540" max="1540" width="63.5703125" style="297" bestFit="1" customWidth="1"/>
    <col min="1541" max="1541" width="17.7109375" style="297" customWidth="1"/>
    <col min="1542" max="1542" width="19.5703125" style="297" customWidth="1"/>
    <col min="1543" max="1543" width="17.140625" style="297" bestFit="1" customWidth="1"/>
    <col min="1544" max="1544" width="12" style="297" bestFit="1" customWidth="1"/>
    <col min="1545" max="1545" width="18" style="297" bestFit="1" customWidth="1"/>
    <col min="1546" max="1547" width="16" style="297" bestFit="1" customWidth="1"/>
    <col min="1548" max="1548" width="18.42578125" style="297" bestFit="1" customWidth="1"/>
    <col min="1549" max="1549" width="22.42578125" style="297" bestFit="1" customWidth="1"/>
    <col min="1550" max="1550" width="12.140625" style="297" bestFit="1" customWidth="1"/>
    <col min="1551" max="1551" width="13.28515625" style="297" bestFit="1" customWidth="1"/>
    <col min="1552" max="1552" width="15.42578125" style="297" bestFit="1" customWidth="1"/>
    <col min="1553" max="1553" width="19.5703125" style="297" bestFit="1" customWidth="1"/>
    <col min="1554" max="1555" width="13.140625" style="297" bestFit="1" customWidth="1"/>
    <col min="1556" max="1556" width="15.140625" style="297" bestFit="1" customWidth="1"/>
    <col min="1557" max="1557" width="13.7109375" style="297" bestFit="1" customWidth="1"/>
    <col min="1558" max="1559" width="11.42578125" style="297"/>
    <col min="1560" max="1560" width="16.85546875" style="297" bestFit="1" customWidth="1"/>
    <col min="1561" max="1561" width="13.140625" style="297" bestFit="1" customWidth="1"/>
    <col min="1562" max="1562" width="16.85546875" style="297" bestFit="1" customWidth="1"/>
    <col min="1563" max="1564" width="15" style="297" bestFit="1" customWidth="1"/>
    <col min="1565" max="1565" width="16.140625" style="297" bestFit="1" customWidth="1"/>
    <col min="1566" max="1566" width="16.5703125" style="297" bestFit="1" customWidth="1"/>
    <col min="1567" max="1790" width="11.42578125" style="297"/>
    <col min="1791" max="1791" width="1.7109375" style="297" customWidth="1"/>
    <col min="1792" max="1792" width="15" style="297" customWidth="1"/>
    <col min="1793" max="1793" width="0" style="297" hidden="1" customWidth="1"/>
    <col min="1794" max="1794" width="12.7109375" style="297" customWidth="1"/>
    <col min="1795" max="1795" width="5.140625" style="297" customWidth="1"/>
    <col min="1796" max="1796" width="63.5703125" style="297" bestFit="1" customWidth="1"/>
    <col min="1797" max="1797" width="17.7109375" style="297" customWidth="1"/>
    <col min="1798" max="1798" width="19.5703125" style="297" customWidth="1"/>
    <col min="1799" max="1799" width="17.140625" style="297" bestFit="1" customWidth="1"/>
    <col min="1800" max="1800" width="12" style="297" bestFit="1" customWidth="1"/>
    <col min="1801" max="1801" width="18" style="297" bestFit="1" customWidth="1"/>
    <col min="1802" max="1803" width="16" style="297" bestFit="1" customWidth="1"/>
    <col min="1804" max="1804" width="18.42578125" style="297" bestFit="1" customWidth="1"/>
    <col min="1805" max="1805" width="22.42578125" style="297" bestFit="1" customWidth="1"/>
    <col min="1806" max="1806" width="12.140625" style="297" bestFit="1" customWidth="1"/>
    <col min="1807" max="1807" width="13.28515625" style="297" bestFit="1" customWidth="1"/>
    <col min="1808" max="1808" width="15.42578125" style="297" bestFit="1" customWidth="1"/>
    <col min="1809" max="1809" width="19.5703125" style="297" bestFit="1" customWidth="1"/>
    <col min="1810" max="1811" width="13.140625" style="297" bestFit="1" customWidth="1"/>
    <col min="1812" max="1812" width="15.140625" style="297" bestFit="1" customWidth="1"/>
    <col min="1813" max="1813" width="13.7109375" style="297" bestFit="1" customWidth="1"/>
    <col min="1814" max="1815" width="11.42578125" style="297"/>
    <col min="1816" max="1816" width="16.85546875" style="297" bestFit="1" customWidth="1"/>
    <col min="1817" max="1817" width="13.140625" style="297" bestFit="1" customWidth="1"/>
    <col min="1818" max="1818" width="16.85546875" style="297" bestFit="1" customWidth="1"/>
    <col min="1819" max="1820" width="15" style="297" bestFit="1" customWidth="1"/>
    <col min="1821" max="1821" width="16.140625" style="297" bestFit="1" customWidth="1"/>
    <col min="1822" max="1822" width="16.5703125" style="297" bestFit="1" customWidth="1"/>
    <col min="1823" max="2046" width="11.42578125" style="297"/>
    <col min="2047" max="2047" width="1.7109375" style="297" customWidth="1"/>
    <col min="2048" max="2048" width="15" style="297" customWidth="1"/>
    <col min="2049" max="2049" width="0" style="297" hidden="1" customWidth="1"/>
    <col min="2050" max="2050" width="12.7109375" style="297" customWidth="1"/>
    <col min="2051" max="2051" width="5.140625" style="297" customWidth="1"/>
    <col min="2052" max="2052" width="63.5703125" style="297" bestFit="1" customWidth="1"/>
    <col min="2053" max="2053" width="17.7109375" style="297" customWidth="1"/>
    <col min="2054" max="2054" width="19.5703125" style="297" customWidth="1"/>
    <col min="2055" max="2055" width="17.140625" style="297" bestFit="1" customWidth="1"/>
    <col min="2056" max="2056" width="12" style="297" bestFit="1" customWidth="1"/>
    <col min="2057" max="2057" width="18" style="297" bestFit="1" customWidth="1"/>
    <col min="2058" max="2059" width="16" style="297" bestFit="1" customWidth="1"/>
    <col min="2060" max="2060" width="18.42578125" style="297" bestFit="1" customWidth="1"/>
    <col min="2061" max="2061" width="22.42578125" style="297" bestFit="1" customWidth="1"/>
    <col min="2062" max="2062" width="12.140625" style="297" bestFit="1" customWidth="1"/>
    <col min="2063" max="2063" width="13.28515625" style="297" bestFit="1" customWidth="1"/>
    <col min="2064" max="2064" width="15.42578125" style="297" bestFit="1" customWidth="1"/>
    <col min="2065" max="2065" width="19.5703125" style="297" bestFit="1" customWidth="1"/>
    <col min="2066" max="2067" width="13.140625" style="297" bestFit="1" customWidth="1"/>
    <col min="2068" max="2068" width="15.140625" style="297" bestFit="1" customWidth="1"/>
    <col min="2069" max="2069" width="13.7109375" style="297" bestFit="1" customWidth="1"/>
    <col min="2070" max="2071" width="11.42578125" style="297"/>
    <col min="2072" max="2072" width="16.85546875" style="297" bestFit="1" customWidth="1"/>
    <col min="2073" max="2073" width="13.140625" style="297" bestFit="1" customWidth="1"/>
    <col min="2074" max="2074" width="16.85546875" style="297" bestFit="1" customWidth="1"/>
    <col min="2075" max="2076" width="15" style="297" bestFit="1" customWidth="1"/>
    <col min="2077" max="2077" width="16.140625" style="297" bestFit="1" customWidth="1"/>
    <col min="2078" max="2078" width="16.5703125" style="297" bestFit="1" customWidth="1"/>
    <col min="2079" max="2302" width="11.42578125" style="297"/>
    <col min="2303" max="2303" width="1.7109375" style="297" customWidth="1"/>
    <col min="2304" max="2304" width="15" style="297" customWidth="1"/>
    <col min="2305" max="2305" width="0" style="297" hidden="1" customWidth="1"/>
    <col min="2306" max="2306" width="12.7109375" style="297" customWidth="1"/>
    <col min="2307" max="2307" width="5.140625" style="297" customWidth="1"/>
    <col min="2308" max="2308" width="63.5703125" style="297" bestFit="1" customWidth="1"/>
    <col min="2309" max="2309" width="17.7109375" style="297" customWidth="1"/>
    <col min="2310" max="2310" width="19.5703125" style="297" customWidth="1"/>
    <col min="2311" max="2311" width="17.140625" style="297" bestFit="1" customWidth="1"/>
    <col min="2312" max="2312" width="12" style="297" bestFit="1" customWidth="1"/>
    <col min="2313" max="2313" width="18" style="297" bestFit="1" customWidth="1"/>
    <col min="2314" max="2315" width="16" style="297" bestFit="1" customWidth="1"/>
    <col min="2316" max="2316" width="18.42578125" style="297" bestFit="1" customWidth="1"/>
    <col min="2317" max="2317" width="22.42578125" style="297" bestFit="1" customWidth="1"/>
    <col min="2318" max="2318" width="12.140625" style="297" bestFit="1" customWidth="1"/>
    <col min="2319" max="2319" width="13.28515625" style="297" bestFit="1" customWidth="1"/>
    <col min="2320" max="2320" width="15.42578125" style="297" bestFit="1" customWidth="1"/>
    <col min="2321" max="2321" width="19.5703125" style="297" bestFit="1" customWidth="1"/>
    <col min="2322" max="2323" width="13.140625" style="297" bestFit="1" customWidth="1"/>
    <col min="2324" max="2324" width="15.140625" style="297" bestFit="1" customWidth="1"/>
    <col min="2325" max="2325" width="13.7109375" style="297" bestFit="1" customWidth="1"/>
    <col min="2326" max="2327" width="11.42578125" style="297"/>
    <col min="2328" max="2328" width="16.85546875" style="297" bestFit="1" customWidth="1"/>
    <col min="2329" max="2329" width="13.140625" style="297" bestFit="1" customWidth="1"/>
    <col min="2330" max="2330" width="16.85546875" style="297" bestFit="1" customWidth="1"/>
    <col min="2331" max="2332" width="15" style="297" bestFit="1" customWidth="1"/>
    <col min="2333" max="2333" width="16.140625" style="297" bestFit="1" customWidth="1"/>
    <col min="2334" max="2334" width="16.5703125" style="297" bestFit="1" customWidth="1"/>
    <col min="2335" max="2558" width="11.42578125" style="297"/>
    <col min="2559" max="2559" width="1.7109375" style="297" customWidth="1"/>
    <col min="2560" max="2560" width="15" style="297" customWidth="1"/>
    <col min="2561" max="2561" width="0" style="297" hidden="1" customWidth="1"/>
    <col min="2562" max="2562" width="12.7109375" style="297" customWidth="1"/>
    <col min="2563" max="2563" width="5.140625" style="297" customWidth="1"/>
    <col min="2564" max="2564" width="63.5703125" style="297" bestFit="1" customWidth="1"/>
    <col min="2565" max="2565" width="17.7109375" style="297" customWidth="1"/>
    <col min="2566" max="2566" width="19.5703125" style="297" customWidth="1"/>
    <col min="2567" max="2567" width="17.140625" style="297" bestFit="1" customWidth="1"/>
    <col min="2568" max="2568" width="12" style="297" bestFit="1" customWidth="1"/>
    <col min="2569" max="2569" width="18" style="297" bestFit="1" customWidth="1"/>
    <col min="2570" max="2571" width="16" style="297" bestFit="1" customWidth="1"/>
    <col min="2572" max="2572" width="18.42578125" style="297" bestFit="1" customWidth="1"/>
    <col min="2573" max="2573" width="22.42578125" style="297" bestFit="1" customWidth="1"/>
    <col min="2574" max="2574" width="12.140625" style="297" bestFit="1" customWidth="1"/>
    <col min="2575" max="2575" width="13.28515625" style="297" bestFit="1" customWidth="1"/>
    <col min="2576" max="2576" width="15.42578125" style="297" bestFit="1" customWidth="1"/>
    <col min="2577" max="2577" width="19.5703125" style="297" bestFit="1" customWidth="1"/>
    <col min="2578" max="2579" width="13.140625" style="297" bestFit="1" customWidth="1"/>
    <col min="2580" max="2580" width="15.140625" style="297" bestFit="1" customWidth="1"/>
    <col min="2581" max="2581" width="13.7109375" style="297" bestFit="1" customWidth="1"/>
    <col min="2582" max="2583" width="11.42578125" style="297"/>
    <col min="2584" max="2584" width="16.85546875" style="297" bestFit="1" customWidth="1"/>
    <col min="2585" max="2585" width="13.140625" style="297" bestFit="1" customWidth="1"/>
    <col min="2586" max="2586" width="16.85546875" style="297" bestFit="1" customWidth="1"/>
    <col min="2587" max="2588" width="15" style="297" bestFit="1" customWidth="1"/>
    <col min="2589" max="2589" width="16.140625" style="297" bestFit="1" customWidth="1"/>
    <col min="2590" max="2590" width="16.5703125" style="297" bestFit="1" customWidth="1"/>
    <col min="2591" max="2814" width="11.42578125" style="297"/>
    <col min="2815" max="2815" width="1.7109375" style="297" customWidth="1"/>
    <col min="2816" max="2816" width="15" style="297" customWidth="1"/>
    <col min="2817" max="2817" width="0" style="297" hidden="1" customWidth="1"/>
    <col min="2818" max="2818" width="12.7109375" style="297" customWidth="1"/>
    <col min="2819" max="2819" width="5.140625" style="297" customWidth="1"/>
    <col min="2820" max="2820" width="63.5703125" style="297" bestFit="1" customWidth="1"/>
    <col min="2821" max="2821" width="17.7109375" style="297" customWidth="1"/>
    <col min="2822" max="2822" width="19.5703125" style="297" customWidth="1"/>
    <col min="2823" max="2823" width="17.140625" style="297" bestFit="1" customWidth="1"/>
    <col min="2824" max="2824" width="12" style="297" bestFit="1" customWidth="1"/>
    <col min="2825" max="2825" width="18" style="297" bestFit="1" customWidth="1"/>
    <col min="2826" max="2827" width="16" style="297" bestFit="1" customWidth="1"/>
    <col min="2828" max="2828" width="18.42578125" style="297" bestFit="1" customWidth="1"/>
    <col min="2829" max="2829" width="22.42578125" style="297" bestFit="1" customWidth="1"/>
    <col min="2830" max="2830" width="12.140625" style="297" bestFit="1" customWidth="1"/>
    <col min="2831" max="2831" width="13.28515625" style="297" bestFit="1" customWidth="1"/>
    <col min="2832" max="2832" width="15.42578125" style="297" bestFit="1" customWidth="1"/>
    <col min="2833" max="2833" width="19.5703125" style="297" bestFit="1" customWidth="1"/>
    <col min="2834" max="2835" width="13.140625" style="297" bestFit="1" customWidth="1"/>
    <col min="2836" max="2836" width="15.140625" style="297" bestFit="1" customWidth="1"/>
    <col min="2837" max="2837" width="13.7109375" style="297" bestFit="1" customWidth="1"/>
    <col min="2838" max="2839" width="11.42578125" style="297"/>
    <col min="2840" max="2840" width="16.85546875" style="297" bestFit="1" customWidth="1"/>
    <col min="2841" max="2841" width="13.140625" style="297" bestFit="1" customWidth="1"/>
    <col min="2842" max="2842" width="16.85546875" style="297" bestFit="1" customWidth="1"/>
    <col min="2843" max="2844" width="15" style="297" bestFit="1" customWidth="1"/>
    <col min="2845" max="2845" width="16.140625" style="297" bestFit="1" customWidth="1"/>
    <col min="2846" max="2846" width="16.5703125" style="297" bestFit="1" customWidth="1"/>
    <col min="2847" max="3070" width="11.42578125" style="297"/>
    <col min="3071" max="3071" width="1.7109375" style="297" customWidth="1"/>
    <col min="3072" max="3072" width="15" style="297" customWidth="1"/>
    <col min="3073" max="3073" width="0" style="297" hidden="1" customWidth="1"/>
    <col min="3074" max="3074" width="12.7109375" style="297" customWidth="1"/>
    <col min="3075" max="3075" width="5.140625" style="297" customWidth="1"/>
    <col min="3076" max="3076" width="63.5703125" style="297" bestFit="1" customWidth="1"/>
    <col min="3077" max="3077" width="17.7109375" style="297" customWidth="1"/>
    <col min="3078" max="3078" width="19.5703125" style="297" customWidth="1"/>
    <col min="3079" max="3079" width="17.140625" style="297" bestFit="1" customWidth="1"/>
    <col min="3080" max="3080" width="12" style="297" bestFit="1" customWidth="1"/>
    <col min="3081" max="3081" width="18" style="297" bestFit="1" customWidth="1"/>
    <col min="3082" max="3083" width="16" style="297" bestFit="1" customWidth="1"/>
    <col min="3084" max="3084" width="18.42578125" style="297" bestFit="1" customWidth="1"/>
    <col min="3085" max="3085" width="22.42578125" style="297" bestFit="1" customWidth="1"/>
    <col min="3086" max="3086" width="12.140625" style="297" bestFit="1" customWidth="1"/>
    <col min="3087" max="3087" width="13.28515625" style="297" bestFit="1" customWidth="1"/>
    <col min="3088" max="3088" width="15.42578125" style="297" bestFit="1" customWidth="1"/>
    <col min="3089" max="3089" width="19.5703125" style="297" bestFit="1" customWidth="1"/>
    <col min="3090" max="3091" width="13.140625" style="297" bestFit="1" customWidth="1"/>
    <col min="3092" max="3092" width="15.140625" style="297" bestFit="1" customWidth="1"/>
    <col min="3093" max="3093" width="13.7109375" style="297" bestFit="1" customWidth="1"/>
    <col min="3094" max="3095" width="11.42578125" style="297"/>
    <col min="3096" max="3096" width="16.85546875" style="297" bestFit="1" customWidth="1"/>
    <col min="3097" max="3097" width="13.140625" style="297" bestFit="1" customWidth="1"/>
    <col min="3098" max="3098" width="16.85546875" style="297" bestFit="1" customWidth="1"/>
    <col min="3099" max="3100" width="15" style="297" bestFit="1" customWidth="1"/>
    <col min="3101" max="3101" width="16.140625" style="297" bestFit="1" customWidth="1"/>
    <col min="3102" max="3102" width="16.5703125" style="297" bestFit="1" customWidth="1"/>
    <col min="3103" max="3326" width="11.42578125" style="297"/>
    <col min="3327" max="3327" width="1.7109375" style="297" customWidth="1"/>
    <col min="3328" max="3328" width="15" style="297" customWidth="1"/>
    <col min="3329" max="3329" width="0" style="297" hidden="1" customWidth="1"/>
    <col min="3330" max="3330" width="12.7109375" style="297" customWidth="1"/>
    <col min="3331" max="3331" width="5.140625" style="297" customWidth="1"/>
    <col min="3332" max="3332" width="63.5703125" style="297" bestFit="1" customWidth="1"/>
    <col min="3333" max="3333" width="17.7109375" style="297" customWidth="1"/>
    <col min="3334" max="3334" width="19.5703125" style="297" customWidth="1"/>
    <col min="3335" max="3335" width="17.140625" style="297" bestFit="1" customWidth="1"/>
    <col min="3336" max="3336" width="12" style="297" bestFit="1" customWidth="1"/>
    <col min="3337" max="3337" width="18" style="297" bestFit="1" customWidth="1"/>
    <col min="3338" max="3339" width="16" style="297" bestFit="1" customWidth="1"/>
    <col min="3340" max="3340" width="18.42578125" style="297" bestFit="1" customWidth="1"/>
    <col min="3341" max="3341" width="22.42578125" style="297" bestFit="1" customWidth="1"/>
    <col min="3342" max="3342" width="12.140625" style="297" bestFit="1" customWidth="1"/>
    <col min="3343" max="3343" width="13.28515625" style="297" bestFit="1" customWidth="1"/>
    <col min="3344" max="3344" width="15.42578125" style="297" bestFit="1" customWidth="1"/>
    <col min="3345" max="3345" width="19.5703125" style="297" bestFit="1" customWidth="1"/>
    <col min="3346" max="3347" width="13.140625" style="297" bestFit="1" customWidth="1"/>
    <col min="3348" max="3348" width="15.140625" style="297" bestFit="1" customWidth="1"/>
    <col min="3349" max="3349" width="13.7109375" style="297" bestFit="1" customWidth="1"/>
    <col min="3350" max="3351" width="11.42578125" style="297"/>
    <col min="3352" max="3352" width="16.85546875" style="297" bestFit="1" customWidth="1"/>
    <col min="3353" max="3353" width="13.140625" style="297" bestFit="1" customWidth="1"/>
    <col min="3354" max="3354" width="16.85546875" style="297" bestFit="1" customWidth="1"/>
    <col min="3355" max="3356" width="15" style="297" bestFit="1" customWidth="1"/>
    <col min="3357" max="3357" width="16.140625" style="297" bestFit="1" customWidth="1"/>
    <col min="3358" max="3358" width="16.5703125" style="297" bestFit="1" customWidth="1"/>
    <col min="3359" max="3582" width="11.42578125" style="297"/>
    <col min="3583" max="3583" width="1.7109375" style="297" customWidth="1"/>
    <col min="3584" max="3584" width="15" style="297" customWidth="1"/>
    <col min="3585" max="3585" width="0" style="297" hidden="1" customWidth="1"/>
    <col min="3586" max="3586" width="12.7109375" style="297" customWidth="1"/>
    <col min="3587" max="3587" width="5.140625" style="297" customWidth="1"/>
    <col min="3588" max="3588" width="63.5703125" style="297" bestFit="1" customWidth="1"/>
    <col min="3589" max="3589" width="17.7109375" style="297" customWidth="1"/>
    <col min="3590" max="3590" width="19.5703125" style="297" customWidth="1"/>
    <col min="3591" max="3591" width="17.140625" style="297" bestFit="1" customWidth="1"/>
    <col min="3592" max="3592" width="12" style="297" bestFit="1" customWidth="1"/>
    <col min="3593" max="3593" width="18" style="297" bestFit="1" customWidth="1"/>
    <col min="3594" max="3595" width="16" style="297" bestFit="1" customWidth="1"/>
    <col min="3596" max="3596" width="18.42578125" style="297" bestFit="1" customWidth="1"/>
    <col min="3597" max="3597" width="22.42578125" style="297" bestFit="1" customWidth="1"/>
    <col min="3598" max="3598" width="12.140625" style="297" bestFit="1" customWidth="1"/>
    <col min="3599" max="3599" width="13.28515625" style="297" bestFit="1" customWidth="1"/>
    <col min="3600" max="3600" width="15.42578125" style="297" bestFit="1" customWidth="1"/>
    <col min="3601" max="3601" width="19.5703125" style="297" bestFit="1" customWidth="1"/>
    <col min="3602" max="3603" width="13.140625" style="297" bestFit="1" customWidth="1"/>
    <col min="3604" max="3604" width="15.140625" style="297" bestFit="1" customWidth="1"/>
    <col min="3605" max="3605" width="13.7109375" style="297" bestFit="1" customWidth="1"/>
    <col min="3606" max="3607" width="11.42578125" style="297"/>
    <col min="3608" max="3608" width="16.85546875" style="297" bestFit="1" customWidth="1"/>
    <col min="3609" max="3609" width="13.140625" style="297" bestFit="1" customWidth="1"/>
    <col min="3610" max="3610" width="16.85546875" style="297" bestFit="1" customWidth="1"/>
    <col min="3611" max="3612" width="15" style="297" bestFit="1" customWidth="1"/>
    <col min="3613" max="3613" width="16.140625" style="297" bestFit="1" customWidth="1"/>
    <col min="3614" max="3614" width="16.5703125" style="297" bestFit="1" customWidth="1"/>
    <col min="3615" max="3838" width="11.42578125" style="297"/>
    <col min="3839" max="3839" width="1.7109375" style="297" customWidth="1"/>
    <col min="3840" max="3840" width="15" style="297" customWidth="1"/>
    <col min="3841" max="3841" width="0" style="297" hidden="1" customWidth="1"/>
    <col min="3842" max="3842" width="12.7109375" style="297" customWidth="1"/>
    <col min="3843" max="3843" width="5.140625" style="297" customWidth="1"/>
    <col min="3844" max="3844" width="63.5703125" style="297" bestFit="1" customWidth="1"/>
    <col min="3845" max="3845" width="17.7109375" style="297" customWidth="1"/>
    <col min="3846" max="3846" width="19.5703125" style="297" customWidth="1"/>
    <col min="3847" max="3847" width="17.140625" style="297" bestFit="1" customWidth="1"/>
    <col min="3848" max="3848" width="12" style="297" bestFit="1" customWidth="1"/>
    <col min="3849" max="3849" width="18" style="297" bestFit="1" customWidth="1"/>
    <col min="3850" max="3851" width="16" style="297" bestFit="1" customWidth="1"/>
    <col min="3852" max="3852" width="18.42578125" style="297" bestFit="1" customWidth="1"/>
    <col min="3853" max="3853" width="22.42578125" style="297" bestFit="1" customWidth="1"/>
    <col min="3854" max="3854" width="12.140625" style="297" bestFit="1" customWidth="1"/>
    <col min="3855" max="3855" width="13.28515625" style="297" bestFit="1" customWidth="1"/>
    <col min="3856" max="3856" width="15.42578125" style="297" bestFit="1" customWidth="1"/>
    <col min="3857" max="3857" width="19.5703125" style="297" bestFit="1" customWidth="1"/>
    <col min="3858" max="3859" width="13.140625" style="297" bestFit="1" customWidth="1"/>
    <col min="3860" max="3860" width="15.140625" style="297" bestFit="1" customWidth="1"/>
    <col min="3861" max="3861" width="13.7109375" style="297" bestFit="1" customWidth="1"/>
    <col min="3862" max="3863" width="11.42578125" style="297"/>
    <col min="3864" max="3864" width="16.85546875" style="297" bestFit="1" customWidth="1"/>
    <col min="3865" max="3865" width="13.140625" style="297" bestFit="1" customWidth="1"/>
    <col min="3866" max="3866" width="16.85546875" style="297" bestFit="1" customWidth="1"/>
    <col min="3867" max="3868" width="15" style="297" bestFit="1" customWidth="1"/>
    <col min="3869" max="3869" width="16.140625" style="297" bestFit="1" customWidth="1"/>
    <col min="3870" max="3870" width="16.5703125" style="297" bestFit="1" customWidth="1"/>
    <col min="3871" max="4094" width="11.42578125" style="297"/>
    <col min="4095" max="4095" width="1.7109375" style="297" customWidth="1"/>
    <col min="4096" max="4096" width="15" style="297" customWidth="1"/>
    <col min="4097" max="4097" width="0" style="297" hidden="1" customWidth="1"/>
    <col min="4098" max="4098" width="12.7109375" style="297" customWidth="1"/>
    <col min="4099" max="4099" width="5.140625" style="297" customWidth="1"/>
    <col min="4100" max="4100" width="63.5703125" style="297" bestFit="1" customWidth="1"/>
    <col min="4101" max="4101" width="17.7109375" style="297" customWidth="1"/>
    <col min="4102" max="4102" width="19.5703125" style="297" customWidth="1"/>
    <col min="4103" max="4103" width="17.140625" style="297" bestFit="1" customWidth="1"/>
    <col min="4104" max="4104" width="12" style="297" bestFit="1" customWidth="1"/>
    <col min="4105" max="4105" width="18" style="297" bestFit="1" customWidth="1"/>
    <col min="4106" max="4107" width="16" style="297" bestFit="1" customWidth="1"/>
    <col min="4108" max="4108" width="18.42578125" style="297" bestFit="1" customWidth="1"/>
    <col min="4109" max="4109" width="22.42578125" style="297" bestFit="1" customWidth="1"/>
    <col min="4110" max="4110" width="12.140625" style="297" bestFit="1" customWidth="1"/>
    <col min="4111" max="4111" width="13.28515625" style="297" bestFit="1" customWidth="1"/>
    <col min="4112" max="4112" width="15.42578125" style="297" bestFit="1" customWidth="1"/>
    <col min="4113" max="4113" width="19.5703125" style="297" bestFit="1" customWidth="1"/>
    <col min="4114" max="4115" width="13.140625" style="297" bestFit="1" customWidth="1"/>
    <col min="4116" max="4116" width="15.140625" style="297" bestFit="1" customWidth="1"/>
    <col min="4117" max="4117" width="13.7109375" style="297" bestFit="1" customWidth="1"/>
    <col min="4118" max="4119" width="11.42578125" style="297"/>
    <col min="4120" max="4120" width="16.85546875" style="297" bestFit="1" customWidth="1"/>
    <col min="4121" max="4121" width="13.140625" style="297" bestFit="1" customWidth="1"/>
    <col min="4122" max="4122" width="16.85546875" style="297" bestFit="1" customWidth="1"/>
    <col min="4123" max="4124" width="15" style="297" bestFit="1" customWidth="1"/>
    <col min="4125" max="4125" width="16.140625" style="297" bestFit="1" customWidth="1"/>
    <col min="4126" max="4126" width="16.5703125" style="297" bestFit="1" customWidth="1"/>
    <col min="4127" max="4350" width="11.42578125" style="297"/>
    <col min="4351" max="4351" width="1.7109375" style="297" customWidth="1"/>
    <col min="4352" max="4352" width="15" style="297" customWidth="1"/>
    <col min="4353" max="4353" width="0" style="297" hidden="1" customWidth="1"/>
    <col min="4354" max="4354" width="12.7109375" style="297" customWidth="1"/>
    <col min="4355" max="4355" width="5.140625" style="297" customWidth="1"/>
    <col min="4356" max="4356" width="63.5703125" style="297" bestFit="1" customWidth="1"/>
    <col min="4357" max="4357" width="17.7109375" style="297" customWidth="1"/>
    <col min="4358" max="4358" width="19.5703125" style="297" customWidth="1"/>
    <col min="4359" max="4359" width="17.140625" style="297" bestFit="1" customWidth="1"/>
    <col min="4360" max="4360" width="12" style="297" bestFit="1" customWidth="1"/>
    <col min="4361" max="4361" width="18" style="297" bestFit="1" customWidth="1"/>
    <col min="4362" max="4363" width="16" style="297" bestFit="1" customWidth="1"/>
    <col min="4364" max="4364" width="18.42578125" style="297" bestFit="1" customWidth="1"/>
    <col min="4365" max="4365" width="22.42578125" style="297" bestFit="1" customWidth="1"/>
    <col min="4366" max="4366" width="12.140625" style="297" bestFit="1" customWidth="1"/>
    <col min="4367" max="4367" width="13.28515625" style="297" bestFit="1" customWidth="1"/>
    <col min="4368" max="4368" width="15.42578125" style="297" bestFit="1" customWidth="1"/>
    <col min="4369" max="4369" width="19.5703125" style="297" bestFit="1" customWidth="1"/>
    <col min="4370" max="4371" width="13.140625" style="297" bestFit="1" customWidth="1"/>
    <col min="4372" max="4372" width="15.140625" style="297" bestFit="1" customWidth="1"/>
    <col min="4373" max="4373" width="13.7109375" style="297" bestFit="1" customWidth="1"/>
    <col min="4374" max="4375" width="11.42578125" style="297"/>
    <col min="4376" max="4376" width="16.85546875" style="297" bestFit="1" customWidth="1"/>
    <col min="4377" max="4377" width="13.140625" style="297" bestFit="1" customWidth="1"/>
    <col min="4378" max="4378" width="16.85546875" style="297" bestFit="1" customWidth="1"/>
    <col min="4379" max="4380" width="15" style="297" bestFit="1" customWidth="1"/>
    <col min="4381" max="4381" width="16.140625" style="297" bestFit="1" customWidth="1"/>
    <col min="4382" max="4382" width="16.5703125" style="297" bestFit="1" customWidth="1"/>
    <col min="4383" max="4606" width="11.42578125" style="297"/>
    <col min="4607" max="4607" width="1.7109375" style="297" customWidth="1"/>
    <col min="4608" max="4608" width="15" style="297" customWidth="1"/>
    <col min="4609" max="4609" width="0" style="297" hidden="1" customWidth="1"/>
    <col min="4610" max="4610" width="12.7109375" style="297" customWidth="1"/>
    <col min="4611" max="4611" width="5.140625" style="297" customWidth="1"/>
    <col min="4612" max="4612" width="63.5703125" style="297" bestFit="1" customWidth="1"/>
    <col min="4613" max="4613" width="17.7109375" style="297" customWidth="1"/>
    <col min="4614" max="4614" width="19.5703125" style="297" customWidth="1"/>
    <col min="4615" max="4615" width="17.140625" style="297" bestFit="1" customWidth="1"/>
    <col min="4616" max="4616" width="12" style="297" bestFit="1" customWidth="1"/>
    <col min="4617" max="4617" width="18" style="297" bestFit="1" customWidth="1"/>
    <col min="4618" max="4619" width="16" style="297" bestFit="1" customWidth="1"/>
    <col min="4620" max="4620" width="18.42578125" style="297" bestFit="1" customWidth="1"/>
    <col min="4621" max="4621" width="22.42578125" style="297" bestFit="1" customWidth="1"/>
    <col min="4622" max="4622" width="12.140625" style="297" bestFit="1" customWidth="1"/>
    <col min="4623" max="4623" width="13.28515625" style="297" bestFit="1" customWidth="1"/>
    <col min="4624" max="4624" width="15.42578125" style="297" bestFit="1" customWidth="1"/>
    <col min="4625" max="4625" width="19.5703125" style="297" bestFit="1" customWidth="1"/>
    <col min="4626" max="4627" width="13.140625" style="297" bestFit="1" customWidth="1"/>
    <col min="4628" max="4628" width="15.140625" style="297" bestFit="1" customWidth="1"/>
    <col min="4629" max="4629" width="13.7109375" style="297" bestFit="1" customWidth="1"/>
    <col min="4630" max="4631" width="11.42578125" style="297"/>
    <col min="4632" max="4632" width="16.85546875" style="297" bestFit="1" customWidth="1"/>
    <col min="4633" max="4633" width="13.140625" style="297" bestFit="1" customWidth="1"/>
    <col min="4634" max="4634" width="16.85546875" style="297" bestFit="1" customWidth="1"/>
    <col min="4635" max="4636" width="15" style="297" bestFit="1" customWidth="1"/>
    <col min="4637" max="4637" width="16.140625" style="297" bestFit="1" customWidth="1"/>
    <col min="4638" max="4638" width="16.5703125" style="297" bestFit="1" customWidth="1"/>
    <col min="4639" max="4862" width="11.42578125" style="297"/>
    <col min="4863" max="4863" width="1.7109375" style="297" customWidth="1"/>
    <col min="4864" max="4864" width="15" style="297" customWidth="1"/>
    <col min="4865" max="4865" width="0" style="297" hidden="1" customWidth="1"/>
    <col min="4866" max="4866" width="12.7109375" style="297" customWidth="1"/>
    <col min="4867" max="4867" width="5.140625" style="297" customWidth="1"/>
    <col min="4868" max="4868" width="63.5703125" style="297" bestFit="1" customWidth="1"/>
    <col min="4869" max="4869" width="17.7109375" style="297" customWidth="1"/>
    <col min="4870" max="4870" width="19.5703125" style="297" customWidth="1"/>
    <col min="4871" max="4871" width="17.140625" style="297" bestFit="1" customWidth="1"/>
    <col min="4872" max="4872" width="12" style="297" bestFit="1" customWidth="1"/>
    <col min="4873" max="4873" width="18" style="297" bestFit="1" customWidth="1"/>
    <col min="4874" max="4875" width="16" style="297" bestFit="1" customWidth="1"/>
    <col min="4876" max="4876" width="18.42578125" style="297" bestFit="1" customWidth="1"/>
    <col min="4877" max="4877" width="22.42578125" style="297" bestFit="1" customWidth="1"/>
    <col min="4878" max="4878" width="12.140625" style="297" bestFit="1" customWidth="1"/>
    <col min="4879" max="4879" width="13.28515625" style="297" bestFit="1" customWidth="1"/>
    <col min="4880" max="4880" width="15.42578125" style="297" bestFit="1" customWidth="1"/>
    <col min="4881" max="4881" width="19.5703125" style="297" bestFit="1" customWidth="1"/>
    <col min="4882" max="4883" width="13.140625" style="297" bestFit="1" customWidth="1"/>
    <col min="4884" max="4884" width="15.140625" style="297" bestFit="1" customWidth="1"/>
    <col min="4885" max="4885" width="13.7109375" style="297" bestFit="1" customWidth="1"/>
    <col min="4886" max="4887" width="11.42578125" style="297"/>
    <col min="4888" max="4888" width="16.85546875" style="297" bestFit="1" customWidth="1"/>
    <col min="4889" max="4889" width="13.140625" style="297" bestFit="1" customWidth="1"/>
    <col min="4890" max="4890" width="16.85546875" style="297" bestFit="1" customWidth="1"/>
    <col min="4891" max="4892" width="15" style="297" bestFit="1" customWidth="1"/>
    <col min="4893" max="4893" width="16.140625" style="297" bestFit="1" customWidth="1"/>
    <col min="4894" max="4894" width="16.5703125" style="297" bestFit="1" customWidth="1"/>
    <col min="4895" max="5118" width="11.42578125" style="297"/>
    <col min="5119" max="5119" width="1.7109375" style="297" customWidth="1"/>
    <col min="5120" max="5120" width="15" style="297" customWidth="1"/>
    <col min="5121" max="5121" width="0" style="297" hidden="1" customWidth="1"/>
    <col min="5122" max="5122" width="12.7109375" style="297" customWidth="1"/>
    <col min="5123" max="5123" width="5.140625" style="297" customWidth="1"/>
    <col min="5124" max="5124" width="63.5703125" style="297" bestFit="1" customWidth="1"/>
    <col min="5125" max="5125" width="17.7109375" style="297" customWidth="1"/>
    <col min="5126" max="5126" width="19.5703125" style="297" customWidth="1"/>
    <col min="5127" max="5127" width="17.140625" style="297" bestFit="1" customWidth="1"/>
    <col min="5128" max="5128" width="12" style="297" bestFit="1" customWidth="1"/>
    <col min="5129" max="5129" width="18" style="297" bestFit="1" customWidth="1"/>
    <col min="5130" max="5131" width="16" style="297" bestFit="1" customWidth="1"/>
    <col min="5132" max="5132" width="18.42578125" style="297" bestFit="1" customWidth="1"/>
    <col min="5133" max="5133" width="22.42578125" style="297" bestFit="1" customWidth="1"/>
    <col min="5134" max="5134" width="12.140625" style="297" bestFit="1" customWidth="1"/>
    <col min="5135" max="5135" width="13.28515625" style="297" bestFit="1" customWidth="1"/>
    <col min="5136" max="5136" width="15.42578125" style="297" bestFit="1" customWidth="1"/>
    <col min="5137" max="5137" width="19.5703125" style="297" bestFit="1" customWidth="1"/>
    <col min="5138" max="5139" width="13.140625" style="297" bestFit="1" customWidth="1"/>
    <col min="5140" max="5140" width="15.140625" style="297" bestFit="1" customWidth="1"/>
    <col min="5141" max="5141" width="13.7109375" style="297" bestFit="1" customWidth="1"/>
    <col min="5142" max="5143" width="11.42578125" style="297"/>
    <col min="5144" max="5144" width="16.85546875" style="297" bestFit="1" customWidth="1"/>
    <col min="5145" max="5145" width="13.140625" style="297" bestFit="1" customWidth="1"/>
    <col min="5146" max="5146" width="16.85546875" style="297" bestFit="1" customWidth="1"/>
    <col min="5147" max="5148" width="15" style="297" bestFit="1" customWidth="1"/>
    <col min="5149" max="5149" width="16.140625" style="297" bestFit="1" customWidth="1"/>
    <col min="5150" max="5150" width="16.5703125" style="297" bestFit="1" customWidth="1"/>
    <col min="5151" max="5374" width="11.42578125" style="297"/>
    <col min="5375" max="5375" width="1.7109375" style="297" customWidth="1"/>
    <col min="5376" max="5376" width="15" style="297" customWidth="1"/>
    <col min="5377" max="5377" width="0" style="297" hidden="1" customWidth="1"/>
    <col min="5378" max="5378" width="12.7109375" style="297" customWidth="1"/>
    <col min="5379" max="5379" width="5.140625" style="297" customWidth="1"/>
    <col min="5380" max="5380" width="63.5703125" style="297" bestFit="1" customWidth="1"/>
    <col min="5381" max="5381" width="17.7109375" style="297" customWidth="1"/>
    <col min="5382" max="5382" width="19.5703125" style="297" customWidth="1"/>
    <col min="5383" max="5383" width="17.140625" style="297" bestFit="1" customWidth="1"/>
    <col min="5384" max="5384" width="12" style="297" bestFit="1" customWidth="1"/>
    <col min="5385" max="5385" width="18" style="297" bestFit="1" customWidth="1"/>
    <col min="5386" max="5387" width="16" style="297" bestFit="1" customWidth="1"/>
    <col min="5388" max="5388" width="18.42578125" style="297" bestFit="1" customWidth="1"/>
    <col min="5389" max="5389" width="22.42578125" style="297" bestFit="1" customWidth="1"/>
    <col min="5390" max="5390" width="12.140625" style="297" bestFit="1" customWidth="1"/>
    <col min="5391" max="5391" width="13.28515625" style="297" bestFit="1" customWidth="1"/>
    <col min="5392" max="5392" width="15.42578125" style="297" bestFit="1" customWidth="1"/>
    <col min="5393" max="5393" width="19.5703125" style="297" bestFit="1" customWidth="1"/>
    <col min="5394" max="5395" width="13.140625" style="297" bestFit="1" customWidth="1"/>
    <col min="5396" max="5396" width="15.140625" style="297" bestFit="1" customWidth="1"/>
    <col min="5397" max="5397" width="13.7109375" style="297" bestFit="1" customWidth="1"/>
    <col min="5398" max="5399" width="11.42578125" style="297"/>
    <col min="5400" max="5400" width="16.85546875" style="297" bestFit="1" customWidth="1"/>
    <col min="5401" max="5401" width="13.140625" style="297" bestFit="1" customWidth="1"/>
    <col min="5402" max="5402" width="16.85546875" style="297" bestFit="1" customWidth="1"/>
    <col min="5403" max="5404" width="15" style="297" bestFit="1" customWidth="1"/>
    <col min="5405" max="5405" width="16.140625" style="297" bestFit="1" customWidth="1"/>
    <col min="5406" max="5406" width="16.5703125" style="297" bestFit="1" customWidth="1"/>
    <col min="5407" max="5630" width="11.42578125" style="297"/>
    <col min="5631" max="5631" width="1.7109375" style="297" customWidth="1"/>
    <col min="5632" max="5632" width="15" style="297" customWidth="1"/>
    <col min="5633" max="5633" width="0" style="297" hidden="1" customWidth="1"/>
    <col min="5634" max="5634" width="12.7109375" style="297" customWidth="1"/>
    <col min="5635" max="5635" width="5.140625" style="297" customWidth="1"/>
    <col min="5636" max="5636" width="63.5703125" style="297" bestFit="1" customWidth="1"/>
    <col min="5637" max="5637" width="17.7109375" style="297" customWidth="1"/>
    <col min="5638" max="5638" width="19.5703125" style="297" customWidth="1"/>
    <col min="5639" max="5639" width="17.140625" style="297" bestFit="1" customWidth="1"/>
    <col min="5640" max="5640" width="12" style="297" bestFit="1" customWidth="1"/>
    <col min="5641" max="5641" width="18" style="297" bestFit="1" customWidth="1"/>
    <col min="5642" max="5643" width="16" style="297" bestFit="1" customWidth="1"/>
    <col min="5644" max="5644" width="18.42578125" style="297" bestFit="1" customWidth="1"/>
    <col min="5645" max="5645" width="22.42578125" style="297" bestFit="1" customWidth="1"/>
    <col min="5646" max="5646" width="12.140625" style="297" bestFit="1" customWidth="1"/>
    <col min="5647" max="5647" width="13.28515625" style="297" bestFit="1" customWidth="1"/>
    <col min="5648" max="5648" width="15.42578125" style="297" bestFit="1" customWidth="1"/>
    <col min="5649" max="5649" width="19.5703125" style="297" bestFit="1" customWidth="1"/>
    <col min="5650" max="5651" width="13.140625" style="297" bestFit="1" customWidth="1"/>
    <col min="5652" max="5652" width="15.140625" style="297" bestFit="1" customWidth="1"/>
    <col min="5653" max="5653" width="13.7109375" style="297" bestFit="1" customWidth="1"/>
    <col min="5654" max="5655" width="11.42578125" style="297"/>
    <col min="5656" max="5656" width="16.85546875" style="297" bestFit="1" customWidth="1"/>
    <col min="5657" max="5657" width="13.140625" style="297" bestFit="1" customWidth="1"/>
    <col min="5658" max="5658" width="16.85546875" style="297" bestFit="1" customWidth="1"/>
    <col min="5659" max="5660" width="15" style="297" bestFit="1" customWidth="1"/>
    <col min="5661" max="5661" width="16.140625" style="297" bestFit="1" customWidth="1"/>
    <col min="5662" max="5662" width="16.5703125" style="297" bestFit="1" customWidth="1"/>
    <col min="5663" max="5886" width="11.42578125" style="297"/>
    <col min="5887" max="5887" width="1.7109375" style="297" customWidth="1"/>
    <col min="5888" max="5888" width="15" style="297" customWidth="1"/>
    <col min="5889" max="5889" width="0" style="297" hidden="1" customWidth="1"/>
    <col min="5890" max="5890" width="12.7109375" style="297" customWidth="1"/>
    <col min="5891" max="5891" width="5.140625" style="297" customWidth="1"/>
    <col min="5892" max="5892" width="63.5703125" style="297" bestFit="1" customWidth="1"/>
    <col min="5893" max="5893" width="17.7109375" style="297" customWidth="1"/>
    <col min="5894" max="5894" width="19.5703125" style="297" customWidth="1"/>
    <col min="5895" max="5895" width="17.140625" style="297" bestFit="1" customWidth="1"/>
    <col min="5896" max="5896" width="12" style="297" bestFit="1" customWidth="1"/>
    <col min="5897" max="5897" width="18" style="297" bestFit="1" customWidth="1"/>
    <col min="5898" max="5899" width="16" style="297" bestFit="1" customWidth="1"/>
    <col min="5900" max="5900" width="18.42578125" style="297" bestFit="1" customWidth="1"/>
    <col min="5901" max="5901" width="22.42578125" style="297" bestFit="1" customWidth="1"/>
    <col min="5902" max="5902" width="12.140625" style="297" bestFit="1" customWidth="1"/>
    <col min="5903" max="5903" width="13.28515625" style="297" bestFit="1" customWidth="1"/>
    <col min="5904" max="5904" width="15.42578125" style="297" bestFit="1" customWidth="1"/>
    <col min="5905" max="5905" width="19.5703125" style="297" bestFit="1" customWidth="1"/>
    <col min="5906" max="5907" width="13.140625" style="297" bestFit="1" customWidth="1"/>
    <col min="5908" max="5908" width="15.140625" style="297" bestFit="1" customWidth="1"/>
    <col min="5909" max="5909" width="13.7109375" style="297" bestFit="1" customWidth="1"/>
    <col min="5910" max="5911" width="11.42578125" style="297"/>
    <col min="5912" max="5912" width="16.85546875" style="297" bestFit="1" customWidth="1"/>
    <col min="5913" max="5913" width="13.140625" style="297" bestFit="1" customWidth="1"/>
    <col min="5914" max="5914" width="16.85546875" style="297" bestFit="1" customWidth="1"/>
    <col min="5915" max="5916" width="15" style="297" bestFit="1" customWidth="1"/>
    <col min="5917" max="5917" width="16.140625" style="297" bestFit="1" customWidth="1"/>
    <col min="5918" max="5918" width="16.5703125" style="297" bestFit="1" customWidth="1"/>
    <col min="5919" max="6142" width="11.42578125" style="297"/>
    <col min="6143" max="6143" width="1.7109375" style="297" customWidth="1"/>
    <col min="6144" max="6144" width="15" style="297" customWidth="1"/>
    <col min="6145" max="6145" width="0" style="297" hidden="1" customWidth="1"/>
    <col min="6146" max="6146" width="12.7109375" style="297" customWidth="1"/>
    <col min="6147" max="6147" width="5.140625" style="297" customWidth="1"/>
    <col min="6148" max="6148" width="63.5703125" style="297" bestFit="1" customWidth="1"/>
    <col min="6149" max="6149" width="17.7109375" style="297" customWidth="1"/>
    <col min="6150" max="6150" width="19.5703125" style="297" customWidth="1"/>
    <col min="6151" max="6151" width="17.140625" style="297" bestFit="1" customWidth="1"/>
    <col min="6152" max="6152" width="12" style="297" bestFit="1" customWidth="1"/>
    <col min="6153" max="6153" width="18" style="297" bestFit="1" customWidth="1"/>
    <col min="6154" max="6155" width="16" style="297" bestFit="1" customWidth="1"/>
    <col min="6156" max="6156" width="18.42578125" style="297" bestFit="1" customWidth="1"/>
    <col min="6157" max="6157" width="22.42578125" style="297" bestFit="1" customWidth="1"/>
    <col min="6158" max="6158" width="12.140625" style="297" bestFit="1" customWidth="1"/>
    <col min="6159" max="6159" width="13.28515625" style="297" bestFit="1" customWidth="1"/>
    <col min="6160" max="6160" width="15.42578125" style="297" bestFit="1" customWidth="1"/>
    <col min="6161" max="6161" width="19.5703125" style="297" bestFit="1" customWidth="1"/>
    <col min="6162" max="6163" width="13.140625" style="297" bestFit="1" customWidth="1"/>
    <col min="6164" max="6164" width="15.140625" style="297" bestFit="1" customWidth="1"/>
    <col min="6165" max="6165" width="13.7109375" style="297" bestFit="1" customWidth="1"/>
    <col min="6166" max="6167" width="11.42578125" style="297"/>
    <col min="6168" max="6168" width="16.85546875" style="297" bestFit="1" customWidth="1"/>
    <col min="6169" max="6169" width="13.140625" style="297" bestFit="1" customWidth="1"/>
    <col min="6170" max="6170" width="16.85546875" style="297" bestFit="1" customWidth="1"/>
    <col min="6171" max="6172" width="15" style="297" bestFit="1" customWidth="1"/>
    <col min="6173" max="6173" width="16.140625" style="297" bestFit="1" customWidth="1"/>
    <col min="6174" max="6174" width="16.5703125" style="297" bestFit="1" customWidth="1"/>
    <col min="6175" max="6398" width="11.42578125" style="297"/>
    <col min="6399" max="6399" width="1.7109375" style="297" customWidth="1"/>
    <col min="6400" max="6400" width="15" style="297" customWidth="1"/>
    <col min="6401" max="6401" width="0" style="297" hidden="1" customWidth="1"/>
    <col min="6402" max="6402" width="12.7109375" style="297" customWidth="1"/>
    <col min="6403" max="6403" width="5.140625" style="297" customWidth="1"/>
    <col min="6404" max="6404" width="63.5703125" style="297" bestFit="1" customWidth="1"/>
    <col min="6405" max="6405" width="17.7109375" style="297" customWidth="1"/>
    <col min="6406" max="6406" width="19.5703125" style="297" customWidth="1"/>
    <col min="6407" max="6407" width="17.140625" style="297" bestFit="1" customWidth="1"/>
    <col min="6408" max="6408" width="12" style="297" bestFit="1" customWidth="1"/>
    <col min="6409" max="6409" width="18" style="297" bestFit="1" customWidth="1"/>
    <col min="6410" max="6411" width="16" style="297" bestFit="1" customWidth="1"/>
    <col min="6412" max="6412" width="18.42578125" style="297" bestFit="1" customWidth="1"/>
    <col min="6413" max="6413" width="22.42578125" style="297" bestFit="1" customWidth="1"/>
    <col min="6414" max="6414" width="12.140625" style="297" bestFit="1" customWidth="1"/>
    <col min="6415" max="6415" width="13.28515625" style="297" bestFit="1" customWidth="1"/>
    <col min="6416" max="6416" width="15.42578125" style="297" bestFit="1" customWidth="1"/>
    <col min="6417" max="6417" width="19.5703125" style="297" bestFit="1" customWidth="1"/>
    <col min="6418" max="6419" width="13.140625" style="297" bestFit="1" customWidth="1"/>
    <col min="6420" max="6420" width="15.140625" style="297" bestFit="1" customWidth="1"/>
    <col min="6421" max="6421" width="13.7109375" style="297" bestFit="1" customWidth="1"/>
    <col min="6422" max="6423" width="11.42578125" style="297"/>
    <col min="6424" max="6424" width="16.85546875" style="297" bestFit="1" customWidth="1"/>
    <col min="6425" max="6425" width="13.140625" style="297" bestFit="1" customWidth="1"/>
    <col min="6426" max="6426" width="16.85546875" style="297" bestFit="1" customWidth="1"/>
    <col min="6427" max="6428" width="15" style="297" bestFit="1" customWidth="1"/>
    <col min="6429" max="6429" width="16.140625" style="297" bestFit="1" customWidth="1"/>
    <col min="6430" max="6430" width="16.5703125" style="297" bestFit="1" customWidth="1"/>
    <col min="6431" max="6654" width="11.42578125" style="297"/>
    <col min="6655" max="6655" width="1.7109375" style="297" customWidth="1"/>
    <col min="6656" max="6656" width="15" style="297" customWidth="1"/>
    <col min="6657" max="6657" width="0" style="297" hidden="1" customWidth="1"/>
    <col min="6658" max="6658" width="12.7109375" style="297" customWidth="1"/>
    <col min="6659" max="6659" width="5.140625" style="297" customWidth="1"/>
    <col min="6660" max="6660" width="63.5703125" style="297" bestFit="1" customWidth="1"/>
    <col min="6661" max="6661" width="17.7109375" style="297" customWidth="1"/>
    <col min="6662" max="6662" width="19.5703125" style="297" customWidth="1"/>
    <col min="6663" max="6663" width="17.140625" style="297" bestFit="1" customWidth="1"/>
    <col min="6664" max="6664" width="12" style="297" bestFit="1" customWidth="1"/>
    <col min="6665" max="6665" width="18" style="297" bestFit="1" customWidth="1"/>
    <col min="6666" max="6667" width="16" style="297" bestFit="1" customWidth="1"/>
    <col min="6668" max="6668" width="18.42578125" style="297" bestFit="1" customWidth="1"/>
    <col min="6669" max="6669" width="22.42578125" style="297" bestFit="1" customWidth="1"/>
    <col min="6670" max="6670" width="12.140625" style="297" bestFit="1" customWidth="1"/>
    <col min="6671" max="6671" width="13.28515625" style="297" bestFit="1" customWidth="1"/>
    <col min="6672" max="6672" width="15.42578125" style="297" bestFit="1" customWidth="1"/>
    <col min="6673" max="6673" width="19.5703125" style="297" bestFit="1" customWidth="1"/>
    <col min="6674" max="6675" width="13.140625" style="297" bestFit="1" customWidth="1"/>
    <col min="6676" max="6676" width="15.140625" style="297" bestFit="1" customWidth="1"/>
    <col min="6677" max="6677" width="13.7109375" style="297" bestFit="1" customWidth="1"/>
    <col min="6678" max="6679" width="11.42578125" style="297"/>
    <col min="6680" max="6680" width="16.85546875" style="297" bestFit="1" customWidth="1"/>
    <col min="6681" max="6681" width="13.140625" style="297" bestFit="1" customWidth="1"/>
    <col min="6682" max="6682" width="16.85546875" style="297" bestFit="1" customWidth="1"/>
    <col min="6683" max="6684" width="15" style="297" bestFit="1" customWidth="1"/>
    <col min="6685" max="6685" width="16.140625" style="297" bestFit="1" customWidth="1"/>
    <col min="6686" max="6686" width="16.5703125" style="297" bestFit="1" customWidth="1"/>
    <col min="6687" max="6910" width="11.42578125" style="297"/>
    <col min="6911" max="6911" width="1.7109375" style="297" customWidth="1"/>
    <col min="6912" max="6912" width="15" style="297" customWidth="1"/>
    <col min="6913" max="6913" width="0" style="297" hidden="1" customWidth="1"/>
    <col min="6914" max="6914" width="12.7109375" style="297" customWidth="1"/>
    <col min="6915" max="6915" width="5.140625" style="297" customWidth="1"/>
    <col min="6916" max="6916" width="63.5703125" style="297" bestFit="1" customWidth="1"/>
    <col min="6917" max="6917" width="17.7109375" style="297" customWidth="1"/>
    <col min="6918" max="6918" width="19.5703125" style="297" customWidth="1"/>
    <col min="6919" max="6919" width="17.140625" style="297" bestFit="1" customWidth="1"/>
    <col min="6920" max="6920" width="12" style="297" bestFit="1" customWidth="1"/>
    <col min="6921" max="6921" width="18" style="297" bestFit="1" customWidth="1"/>
    <col min="6922" max="6923" width="16" style="297" bestFit="1" customWidth="1"/>
    <col min="6924" max="6924" width="18.42578125" style="297" bestFit="1" customWidth="1"/>
    <col min="6925" max="6925" width="22.42578125" style="297" bestFit="1" customWidth="1"/>
    <col min="6926" max="6926" width="12.140625" style="297" bestFit="1" customWidth="1"/>
    <col min="6927" max="6927" width="13.28515625" style="297" bestFit="1" customWidth="1"/>
    <col min="6928" max="6928" width="15.42578125" style="297" bestFit="1" customWidth="1"/>
    <col min="6929" max="6929" width="19.5703125" style="297" bestFit="1" customWidth="1"/>
    <col min="6930" max="6931" width="13.140625" style="297" bestFit="1" customWidth="1"/>
    <col min="6932" max="6932" width="15.140625" style="297" bestFit="1" customWidth="1"/>
    <col min="6933" max="6933" width="13.7109375" style="297" bestFit="1" customWidth="1"/>
    <col min="6934" max="6935" width="11.42578125" style="297"/>
    <col min="6936" max="6936" width="16.85546875" style="297" bestFit="1" customWidth="1"/>
    <col min="6937" max="6937" width="13.140625" style="297" bestFit="1" customWidth="1"/>
    <col min="6938" max="6938" width="16.85546875" style="297" bestFit="1" customWidth="1"/>
    <col min="6939" max="6940" width="15" style="297" bestFit="1" customWidth="1"/>
    <col min="6941" max="6941" width="16.140625" style="297" bestFit="1" customWidth="1"/>
    <col min="6942" max="6942" width="16.5703125" style="297" bestFit="1" customWidth="1"/>
    <col min="6943" max="7166" width="11.42578125" style="297"/>
    <col min="7167" max="7167" width="1.7109375" style="297" customWidth="1"/>
    <col min="7168" max="7168" width="15" style="297" customWidth="1"/>
    <col min="7169" max="7169" width="0" style="297" hidden="1" customWidth="1"/>
    <col min="7170" max="7170" width="12.7109375" style="297" customWidth="1"/>
    <col min="7171" max="7171" width="5.140625" style="297" customWidth="1"/>
    <col min="7172" max="7172" width="63.5703125" style="297" bestFit="1" customWidth="1"/>
    <col min="7173" max="7173" width="17.7109375" style="297" customWidth="1"/>
    <col min="7174" max="7174" width="19.5703125" style="297" customWidth="1"/>
    <col min="7175" max="7175" width="17.140625" style="297" bestFit="1" customWidth="1"/>
    <col min="7176" max="7176" width="12" style="297" bestFit="1" customWidth="1"/>
    <col min="7177" max="7177" width="18" style="297" bestFit="1" customWidth="1"/>
    <col min="7178" max="7179" width="16" style="297" bestFit="1" customWidth="1"/>
    <col min="7180" max="7180" width="18.42578125" style="297" bestFit="1" customWidth="1"/>
    <col min="7181" max="7181" width="22.42578125" style="297" bestFit="1" customWidth="1"/>
    <col min="7182" max="7182" width="12.140625" style="297" bestFit="1" customWidth="1"/>
    <col min="7183" max="7183" width="13.28515625" style="297" bestFit="1" customWidth="1"/>
    <col min="7184" max="7184" width="15.42578125" style="297" bestFit="1" customWidth="1"/>
    <col min="7185" max="7185" width="19.5703125" style="297" bestFit="1" customWidth="1"/>
    <col min="7186" max="7187" width="13.140625" style="297" bestFit="1" customWidth="1"/>
    <col min="7188" max="7188" width="15.140625" style="297" bestFit="1" customWidth="1"/>
    <col min="7189" max="7189" width="13.7109375" style="297" bestFit="1" customWidth="1"/>
    <col min="7190" max="7191" width="11.42578125" style="297"/>
    <col min="7192" max="7192" width="16.85546875" style="297" bestFit="1" customWidth="1"/>
    <col min="7193" max="7193" width="13.140625" style="297" bestFit="1" customWidth="1"/>
    <col min="7194" max="7194" width="16.85546875" style="297" bestFit="1" customWidth="1"/>
    <col min="7195" max="7196" width="15" style="297" bestFit="1" customWidth="1"/>
    <col min="7197" max="7197" width="16.140625" style="297" bestFit="1" customWidth="1"/>
    <col min="7198" max="7198" width="16.5703125" style="297" bestFit="1" customWidth="1"/>
    <col min="7199" max="7422" width="11.42578125" style="297"/>
    <col min="7423" max="7423" width="1.7109375" style="297" customWidth="1"/>
    <col min="7424" max="7424" width="15" style="297" customWidth="1"/>
    <col min="7425" max="7425" width="0" style="297" hidden="1" customWidth="1"/>
    <col min="7426" max="7426" width="12.7109375" style="297" customWidth="1"/>
    <col min="7427" max="7427" width="5.140625" style="297" customWidth="1"/>
    <col min="7428" max="7428" width="63.5703125" style="297" bestFit="1" customWidth="1"/>
    <col min="7429" max="7429" width="17.7109375" style="297" customWidth="1"/>
    <col min="7430" max="7430" width="19.5703125" style="297" customWidth="1"/>
    <col min="7431" max="7431" width="17.140625" style="297" bestFit="1" customWidth="1"/>
    <col min="7432" max="7432" width="12" style="297" bestFit="1" customWidth="1"/>
    <col min="7433" max="7433" width="18" style="297" bestFit="1" customWidth="1"/>
    <col min="7434" max="7435" width="16" style="297" bestFit="1" customWidth="1"/>
    <col min="7436" max="7436" width="18.42578125" style="297" bestFit="1" customWidth="1"/>
    <col min="7437" max="7437" width="22.42578125" style="297" bestFit="1" customWidth="1"/>
    <col min="7438" max="7438" width="12.140625" style="297" bestFit="1" customWidth="1"/>
    <col min="7439" max="7439" width="13.28515625" style="297" bestFit="1" customWidth="1"/>
    <col min="7440" max="7440" width="15.42578125" style="297" bestFit="1" customWidth="1"/>
    <col min="7441" max="7441" width="19.5703125" style="297" bestFit="1" customWidth="1"/>
    <col min="7442" max="7443" width="13.140625" style="297" bestFit="1" customWidth="1"/>
    <col min="7444" max="7444" width="15.140625" style="297" bestFit="1" customWidth="1"/>
    <col min="7445" max="7445" width="13.7109375" style="297" bestFit="1" customWidth="1"/>
    <col min="7446" max="7447" width="11.42578125" style="297"/>
    <col min="7448" max="7448" width="16.85546875" style="297" bestFit="1" customWidth="1"/>
    <col min="7449" max="7449" width="13.140625" style="297" bestFit="1" customWidth="1"/>
    <col min="7450" max="7450" width="16.85546875" style="297" bestFit="1" customWidth="1"/>
    <col min="7451" max="7452" width="15" style="297" bestFit="1" customWidth="1"/>
    <col min="7453" max="7453" width="16.140625" style="297" bestFit="1" customWidth="1"/>
    <col min="7454" max="7454" width="16.5703125" style="297" bestFit="1" customWidth="1"/>
    <col min="7455" max="7678" width="11.42578125" style="297"/>
    <col min="7679" max="7679" width="1.7109375" style="297" customWidth="1"/>
    <col min="7680" max="7680" width="15" style="297" customWidth="1"/>
    <col min="7681" max="7681" width="0" style="297" hidden="1" customWidth="1"/>
    <col min="7682" max="7682" width="12.7109375" style="297" customWidth="1"/>
    <col min="7683" max="7683" width="5.140625" style="297" customWidth="1"/>
    <col min="7684" max="7684" width="63.5703125" style="297" bestFit="1" customWidth="1"/>
    <col min="7685" max="7685" width="17.7109375" style="297" customWidth="1"/>
    <col min="7686" max="7686" width="19.5703125" style="297" customWidth="1"/>
    <col min="7687" max="7687" width="17.140625" style="297" bestFit="1" customWidth="1"/>
    <col min="7688" max="7688" width="12" style="297" bestFit="1" customWidth="1"/>
    <col min="7689" max="7689" width="18" style="297" bestFit="1" customWidth="1"/>
    <col min="7690" max="7691" width="16" style="297" bestFit="1" customWidth="1"/>
    <col min="7692" max="7692" width="18.42578125" style="297" bestFit="1" customWidth="1"/>
    <col min="7693" max="7693" width="22.42578125" style="297" bestFit="1" customWidth="1"/>
    <col min="7694" max="7694" width="12.140625" style="297" bestFit="1" customWidth="1"/>
    <col min="7695" max="7695" width="13.28515625" style="297" bestFit="1" customWidth="1"/>
    <col min="7696" max="7696" width="15.42578125" style="297" bestFit="1" customWidth="1"/>
    <col min="7697" max="7697" width="19.5703125" style="297" bestFit="1" customWidth="1"/>
    <col min="7698" max="7699" width="13.140625" style="297" bestFit="1" customWidth="1"/>
    <col min="7700" max="7700" width="15.140625" style="297" bestFit="1" customWidth="1"/>
    <col min="7701" max="7701" width="13.7109375" style="297" bestFit="1" customWidth="1"/>
    <col min="7702" max="7703" width="11.42578125" style="297"/>
    <col min="7704" max="7704" width="16.85546875" style="297" bestFit="1" customWidth="1"/>
    <col min="7705" max="7705" width="13.140625" style="297" bestFit="1" customWidth="1"/>
    <col min="7706" max="7706" width="16.85546875" style="297" bestFit="1" customWidth="1"/>
    <col min="7707" max="7708" width="15" style="297" bestFit="1" customWidth="1"/>
    <col min="7709" max="7709" width="16.140625" style="297" bestFit="1" customWidth="1"/>
    <col min="7710" max="7710" width="16.5703125" style="297" bestFit="1" customWidth="1"/>
    <col min="7711" max="7934" width="11.42578125" style="297"/>
    <col min="7935" max="7935" width="1.7109375" style="297" customWidth="1"/>
    <col min="7936" max="7936" width="15" style="297" customWidth="1"/>
    <col min="7937" max="7937" width="0" style="297" hidden="1" customWidth="1"/>
    <col min="7938" max="7938" width="12.7109375" style="297" customWidth="1"/>
    <col min="7939" max="7939" width="5.140625" style="297" customWidth="1"/>
    <col min="7940" max="7940" width="63.5703125" style="297" bestFit="1" customWidth="1"/>
    <col min="7941" max="7941" width="17.7109375" style="297" customWidth="1"/>
    <col min="7942" max="7942" width="19.5703125" style="297" customWidth="1"/>
    <col min="7943" max="7943" width="17.140625" style="297" bestFit="1" customWidth="1"/>
    <col min="7944" max="7944" width="12" style="297" bestFit="1" customWidth="1"/>
    <col min="7945" max="7945" width="18" style="297" bestFit="1" customWidth="1"/>
    <col min="7946" max="7947" width="16" style="297" bestFit="1" customWidth="1"/>
    <col min="7948" max="7948" width="18.42578125" style="297" bestFit="1" customWidth="1"/>
    <col min="7949" max="7949" width="22.42578125" style="297" bestFit="1" customWidth="1"/>
    <col min="7950" max="7950" width="12.140625" style="297" bestFit="1" customWidth="1"/>
    <col min="7951" max="7951" width="13.28515625" style="297" bestFit="1" customWidth="1"/>
    <col min="7952" max="7952" width="15.42578125" style="297" bestFit="1" customWidth="1"/>
    <col min="7953" max="7953" width="19.5703125" style="297" bestFit="1" customWidth="1"/>
    <col min="7954" max="7955" width="13.140625" style="297" bestFit="1" customWidth="1"/>
    <col min="7956" max="7956" width="15.140625" style="297" bestFit="1" customWidth="1"/>
    <col min="7957" max="7957" width="13.7109375" style="297" bestFit="1" customWidth="1"/>
    <col min="7958" max="7959" width="11.42578125" style="297"/>
    <col min="7960" max="7960" width="16.85546875" style="297" bestFit="1" customWidth="1"/>
    <col min="7961" max="7961" width="13.140625" style="297" bestFit="1" customWidth="1"/>
    <col min="7962" max="7962" width="16.85546875" style="297" bestFit="1" customWidth="1"/>
    <col min="7963" max="7964" width="15" style="297" bestFit="1" customWidth="1"/>
    <col min="7965" max="7965" width="16.140625" style="297" bestFit="1" customWidth="1"/>
    <col min="7966" max="7966" width="16.5703125" style="297" bestFit="1" customWidth="1"/>
    <col min="7967" max="8190" width="11.42578125" style="297"/>
    <col min="8191" max="8191" width="1.7109375" style="297" customWidth="1"/>
    <col min="8192" max="8192" width="15" style="297" customWidth="1"/>
    <col min="8193" max="8193" width="0" style="297" hidden="1" customWidth="1"/>
    <col min="8194" max="8194" width="12.7109375" style="297" customWidth="1"/>
    <col min="8195" max="8195" width="5.140625" style="297" customWidth="1"/>
    <col min="8196" max="8196" width="63.5703125" style="297" bestFit="1" customWidth="1"/>
    <col min="8197" max="8197" width="17.7109375" style="297" customWidth="1"/>
    <col min="8198" max="8198" width="19.5703125" style="297" customWidth="1"/>
    <col min="8199" max="8199" width="17.140625" style="297" bestFit="1" customWidth="1"/>
    <col min="8200" max="8200" width="12" style="297" bestFit="1" customWidth="1"/>
    <col min="8201" max="8201" width="18" style="297" bestFit="1" customWidth="1"/>
    <col min="8202" max="8203" width="16" style="297" bestFit="1" customWidth="1"/>
    <col min="8204" max="8204" width="18.42578125" style="297" bestFit="1" customWidth="1"/>
    <col min="8205" max="8205" width="22.42578125" style="297" bestFit="1" customWidth="1"/>
    <col min="8206" max="8206" width="12.140625" style="297" bestFit="1" customWidth="1"/>
    <col min="8207" max="8207" width="13.28515625" style="297" bestFit="1" customWidth="1"/>
    <col min="8208" max="8208" width="15.42578125" style="297" bestFit="1" customWidth="1"/>
    <col min="8209" max="8209" width="19.5703125" style="297" bestFit="1" customWidth="1"/>
    <col min="8210" max="8211" width="13.140625" style="297" bestFit="1" customWidth="1"/>
    <col min="8212" max="8212" width="15.140625" style="297" bestFit="1" customWidth="1"/>
    <col min="8213" max="8213" width="13.7109375" style="297" bestFit="1" customWidth="1"/>
    <col min="8214" max="8215" width="11.42578125" style="297"/>
    <col min="8216" max="8216" width="16.85546875" style="297" bestFit="1" customWidth="1"/>
    <col min="8217" max="8217" width="13.140625" style="297" bestFit="1" customWidth="1"/>
    <col min="8218" max="8218" width="16.85546875" style="297" bestFit="1" customWidth="1"/>
    <col min="8219" max="8220" width="15" style="297" bestFit="1" customWidth="1"/>
    <col min="8221" max="8221" width="16.140625" style="297" bestFit="1" customWidth="1"/>
    <col min="8222" max="8222" width="16.5703125" style="297" bestFit="1" customWidth="1"/>
    <col min="8223" max="8446" width="11.42578125" style="297"/>
    <col min="8447" max="8447" width="1.7109375" style="297" customWidth="1"/>
    <col min="8448" max="8448" width="15" style="297" customWidth="1"/>
    <col min="8449" max="8449" width="0" style="297" hidden="1" customWidth="1"/>
    <col min="8450" max="8450" width="12.7109375" style="297" customWidth="1"/>
    <col min="8451" max="8451" width="5.140625" style="297" customWidth="1"/>
    <col min="8452" max="8452" width="63.5703125" style="297" bestFit="1" customWidth="1"/>
    <col min="8453" max="8453" width="17.7109375" style="297" customWidth="1"/>
    <col min="8454" max="8454" width="19.5703125" style="297" customWidth="1"/>
    <col min="8455" max="8455" width="17.140625" style="297" bestFit="1" customWidth="1"/>
    <col min="8456" max="8456" width="12" style="297" bestFit="1" customWidth="1"/>
    <col min="8457" max="8457" width="18" style="297" bestFit="1" customWidth="1"/>
    <col min="8458" max="8459" width="16" style="297" bestFit="1" customWidth="1"/>
    <col min="8460" max="8460" width="18.42578125" style="297" bestFit="1" customWidth="1"/>
    <col min="8461" max="8461" width="22.42578125" style="297" bestFit="1" customWidth="1"/>
    <col min="8462" max="8462" width="12.140625" style="297" bestFit="1" customWidth="1"/>
    <col min="8463" max="8463" width="13.28515625" style="297" bestFit="1" customWidth="1"/>
    <col min="8464" max="8464" width="15.42578125" style="297" bestFit="1" customWidth="1"/>
    <col min="8465" max="8465" width="19.5703125" style="297" bestFit="1" customWidth="1"/>
    <col min="8466" max="8467" width="13.140625" style="297" bestFit="1" customWidth="1"/>
    <col min="8468" max="8468" width="15.140625" style="297" bestFit="1" customWidth="1"/>
    <col min="8469" max="8469" width="13.7109375" style="297" bestFit="1" customWidth="1"/>
    <col min="8470" max="8471" width="11.42578125" style="297"/>
    <col min="8472" max="8472" width="16.85546875" style="297" bestFit="1" customWidth="1"/>
    <col min="8473" max="8473" width="13.140625" style="297" bestFit="1" customWidth="1"/>
    <col min="8474" max="8474" width="16.85546875" style="297" bestFit="1" customWidth="1"/>
    <col min="8475" max="8476" width="15" style="297" bestFit="1" customWidth="1"/>
    <col min="8477" max="8477" width="16.140625" style="297" bestFit="1" customWidth="1"/>
    <col min="8478" max="8478" width="16.5703125" style="297" bestFit="1" customWidth="1"/>
    <col min="8479" max="8702" width="11.42578125" style="297"/>
    <col min="8703" max="8703" width="1.7109375" style="297" customWidth="1"/>
    <col min="8704" max="8704" width="15" style="297" customWidth="1"/>
    <col min="8705" max="8705" width="0" style="297" hidden="1" customWidth="1"/>
    <col min="8706" max="8706" width="12.7109375" style="297" customWidth="1"/>
    <col min="8707" max="8707" width="5.140625" style="297" customWidth="1"/>
    <col min="8708" max="8708" width="63.5703125" style="297" bestFit="1" customWidth="1"/>
    <col min="8709" max="8709" width="17.7109375" style="297" customWidth="1"/>
    <col min="8710" max="8710" width="19.5703125" style="297" customWidth="1"/>
    <col min="8711" max="8711" width="17.140625" style="297" bestFit="1" customWidth="1"/>
    <col min="8712" max="8712" width="12" style="297" bestFit="1" customWidth="1"/>
    <col min="8713" max="8713" width="18" style="297" bestFit="1" customWidth="1"/>
    <col min="8714" max="8715" width="16" style="297" bestFit="1" customWidth="1"/>
    <col min="8716" max="8716" width="18.42578125" style="297" bestFit="1" customWidth="1"/>
    <col min="8717" max="8717" width="22.42578125" style="297" bestFit="1" customWidth="1"/>
    <col min="8718" max="8718" width="12.140625" style="297" bestFit="1" customWidth="1"/>
    <col min="8719" max="8719" width="13.28515625" style="297" bestFit="1" customWidth="1"/>
    <col min="8720" max="8720" width="15.42578125" style="297" bestFit="1" customWidth="1"/>
    <col min="8721" max="8721" width="19.5703125" style="297" bestFit="1" customWidth="1"/>
    <col min="8722" max="8723" width="13.140625" style="297" bestFit="1" customWidth="1"/>
    <col min="8724" max="8724" width="15.140625" style="297" bestFit="1" customWidth="1"/>
    <col min="8725" max="8725" width="13.7109375" style="297" bestFit="1" customWidth="1"/>
    <col min="8726" max="8727" width="11.42578125" style="297"/>
    <col min="8728" max="8728" width="16.85546875" style="297" bestFit="1" customWidth="1"/>
    <col min="8729" max="8729" width="13.140625" style="297" bestFit="1" customWidth="1"/>
    <col min="8730" max="8730" width="16.85546875" style="297" bestFit="1" customWidth="1"/>
    <col min="8731" max="8732" width="15" style="297" bestFit="1" customWidth="1"/>
    <col min="8733" max="8733" width="16.140625" style="297" bestFit="1" customWidth="1"/>
    <col min="8734" max="8734" width="16.5703125" style="297" bestFit="1" customWidth="1"/>
    <col min="8735" max="8958" width="11.42578125" style="297"/>
    <col min="8959" max="8959" width="1.7109375" style="297" customWidth="1"/>
    <col min="8960" max="8960" width="15" style="297" customWidth="1"/>
    <col min="8961" max="8961" width="0" style="297" hidden="1" customWidth="1"/>
    <col min="8962" max="8962" width="12.7109375" style="297" customWidth="1"/>
    <col min="8963" max="8963" width="5.140625" style="297" customWidth="1"/>
    <col min="8964" max="8964" width="63.5703125" style="297" bestFit="1" customWidth="1"/>
    <col min="8965" max="8965" width="17.7109375" style="297" customWidth="1"/>
    <col min="8966" max="8966" width="19.5703125" style="297" customWidth="1"/>
    <col min="8967" max="8967" width="17.140625" style="297" bestFit="1" customWidth="1"/>
    <col min="8968" max="8968" width="12" style="297" bestFit="1" customWidth="1"/>
    <col min="8969" max="8969" width="18" style="297" bestFit="1" customWidth="1"/>
    <col min="8970" max="8971" width="16" style="297" bestFit="1" customWidth="1"/>
    <col min="8972" max="8972" width="18.42578125" style="297" bestFit="1" customWidth="1"/>
    <col min="8973" max="8973" width="22.42578125" style="297" bestFit="1" customWidth="1"/>
    <col min="8974" max="8974" width="12.140625" style="297" bestFit="1" customWidth="1"/>
    <col min="8975" max="8975" width="13.28515625" style="297" bestFit="1" customWidth="1"/>
    <col min="8976" max="8976" width="15.42578125" style="297" bestFit="1" customWidth="1"/>
    <col min="8977" max="8977" width="19.5703125" style="297" bestFit="1" customWidth="1"/>
    <col min="8978" max="8979" width="13.140625" style="297" bestFit="1" customWidth="1"/>
    <col min="8980" max="8980" width="15.140625" style="297" bestFit="1" customWidth="1"/>
    <col min="8981" max="8981" width="13.7109375" style="297" bestFit="1" customWidth="1"/>
    <col min="8982" max="8983" width="11.42578125" style="297"/>
    <col min="8984" max="8984" width="16.85546875" style="297" bestFit="1" customWidth="1"/>
    <col min="8985" max="8985" width="13.140625" style="297" bestFit="1" customWidth="1"/>
    <col min="8986" max="8986" width="16.85546875" style="297" bestFit="1" customWidth="1"/>
    <col min="8987" max="8988" width="15" style="297" bestFit="1" customWidth="1"/>
    <col min="8989" max="8989" width="16.140625" style="297" bestFit="1" customWidth="1"/>
    <col min="8990" max="8990" width="16.5703125" style="297" bestFit="1" customWidth="1"/>
    <col min="8991" max="9214" width="11.42578125" style="297"/>
    <col min="9215" max="9215" width="1.7109375" style="297" customWidth="1"/>
    <col min="9216" max="9216" width="15" style="297" customWidth="1"/>
    <col min="9217" max="9217" width="0" style="297" hidden="1" customWidth="1"/>
    <col min="9218" max="9218" width="12.7109375" style="297" customWidth="1"/>
    <col min="9219" max="9219" width="5.140625" style="297" customWidth="1"/>
    <col min="9220" max="9220" width="63.5703125" style="297" bestFit="1" customWidth="1"/>
    <col min="9221" max="9221" width="17.7109375" style="297" customWidth="1"/>
    <col min="9222" max="9222" width="19.5703125" style="297" customWidth="1"/>
    <col min="9223" max="9223" width="17.140625" style="297" bestFit="1" customWidth="1"/>
    <col min="9224" max="9224" width="12" style="297" bestFit="1" customWidth="1"/>
    <col min="9225" max="9225" width="18" style="297" bestFit="1" customWidth="1"/>
    <col min="9226" max="9227" width="16" style="297" bestFit="1" customWidth="1"/>
    <col min="9228" max="9228" width="18.42578125" style="297" bestFit="1" customWidth="1"/>
    <col min="9229" max="9229" width="22.42578125" style="297" bestFit="1" customWidth="1"/>
    <col min="9230" max="9230" width="12.140625" style="297" bestFit="1" customWidth="1"/>
    <col min="9231" max="9231" width="13.28515625" style="297" bestFit="1" customWidth="1"/>
    <col min="9232" max="9232" width="15.42578125" style="297" bestFit="1" customWidth="1"/>
    <col min="9233" max="9233" width="19.5703125" style="297" bestFit="1" customWidth="1"/>
    <col min="9234" max="9235" width="13.140625" style="297" bestFit="1" customWidth="1"/>
    <col min="9236" max="9236" width="15.140625" style="297" bestFit="1" customWidth="1"/>
    <col min="9237" max="9237" width="13.7109375" style="297" bestFit="1" customWidth="1"/>
    <col min="9238" max="9239" width="11.42578125" style="297"/>
    <col min="9240" max="9240" width="16.85546875" style="297" bestFit="1" customWidth="1"/>
    <col min="9241" max="9241" width="13.140625" style="297" bestFit="1" customWidth="1"/>
    <col min="9242" max="9242" width="16.85546875" style="297" bestFit="1" customWidth="1"/>
    <col min="9243" max="9244" width="15" style="297" bestFit="1" customWidth="1"/>
    <col min="9245" max="9245" width="16.140625" style="297" bestFit="1" customWidth="1"/>
    <col min="9246" max="9246" width="16.5703125" style="297" bestFit="1" customWidth="1"/>
    <col min="9247" max="9470" width="11.42578125" style="297"/>
    <col min="9471" max="9471" width="1.7109375" style="297" customWidth="1"/>
    <col min="9472" max="9472" width="15" style="297" customWidth="1"/>
    <col min="9473" max="9473" width="0" style="297" hidden="1" customWidth="1"/>
    <col min="9474" max="9474" width="12.7109375" style="297" customWidth="1"/>
    <col min="9475" max="9475" width="5.140625" style="297" customWidth="1"/>
    <col min="9476" max="9476" width="63.5703125" style="297" bestFit="1" customWidth="1"/>
    <col min="9477" max="9477" width="17.7109375" style="297" customWidth="1"/>
    <col min="9478" max="9478" width="19.5703125" style="297" customWidth="1"/>
    <col min="9479" max="9479" width="17.140625" style="297" bestFit="1" customWidth="1"/>
    <col min="9480" max="9480" width="12" style="297" bestFit="1" customWidth="1"/>
    <col min="9481" max="9481" width="18" style="297" bestFit="1" customWidth="1"/>
    <col min="9482" max="9483" width="16" style="297" bestFit="1" customWidth="1"/>
    <col min="9484" max="9484" width="18.42578125" style="297" bestFit="1" customWidth="1"/>
    <col min="9485" max="9485" width="22.42578125" style="297" bestFit="1" customWidth="1"/>
    <col min="9486" max="9486" width="12.140625" style="297" bestFit="1" customWidth="1"/>
    <col min="9487" max="9487" width="13.28515625" style="297" bestFit="1" customWidth="1"/>
    <col min="9488" max="9488" width="15.42578125" style="297" bestFit="1" customWidth="1"/>
    <col min="9489" max="9489" width="19.5703125" style="297" bestFit="1" customWidth="1"/>
    <col min="9490" max="9491" width="13.140625" style="297" bestFit="1" customWidth="1"/>
    <col min="9492" max="9492" width="15.140625" style="297" bestFit="1" customWidth="1"/>
    <col min="9493" max="9493" width="13.7109375" style="297" bestFit="1" customWidth="1"/>
    <col min="9494" max="9495" width="11.42578125" style="297"/>
    <col min="9496" max="9496" width="16.85546875" style="297" bestFit="1" customWidth="1"/>
    <col min="9497" max="9497" width="13.140625" style="297" bestFit="1" customWidth="1"/>
    <col min="9498" max="9498" width="16.85546875" style="297" bestFit="1" customWidth="1"/>
    <col min="9499" max="9500" width="15" style="297" bestFit="1" customWidth="1"/>
    <col min="9501" max="9501" width="16.140625" style="297" bestFit="1" customWidth="1"/>
    <col min="9502" max="9502" width="16.5703125" style="297" bestFit="1" customWidth="1"/>
    <col min="9503" max="9726" width="11.42578125" style="297"/>
    <col min="9727" max="9727" width="1.7109375" style="297" customWidth="1"/>
    <col min="9728" max="9728" width="15" style="297" customWidth="1"/>
    <col min="9729" max="9729" width="0" style="297" hidden="1" customWidth="1"/>
    <col min="9730" max="9730" width="12.7109375" style="297" customWidth="1"/>
    <col min="9731" max="9731" width="5.140625" style="297" customWidth="1"/>
    <col min="9732" max="9732" width="63.5703125" style="297" bestFit="1" customWidth="1"/>
    <col min="9733" max="9733" width="17.7109375" style="297" customWidth="1"/>
    <col min="9734" max="9734" width="19.5703125" style="297" customWidth="1"/>
    <col min="9735" max="9735" width="17.140625" style="297" bestFit="1" customWidth="1"/>
    <col min="9736" max="9736" width="12" style="297" bestFit="1" customWidth="1"/>
    <col min="9737" max="9737" width="18" style="297" bestFit="1" customWidth="1"/>
    <col min="9738" max="9739" width="16" style="297" bestFit="1" customWidth="1"/>
    <col min="9740" max="9740" width="18.42578125" style="297" bestFit="1" customWidth="1"/>
    <col min="9741" max="9741" width="22.42578125" style="297" bestFit="1" customWidth="1"/>
    <col min="9742" max="9742" width="12.140625" style="297" bestFit="1" customWidth="1"/>
    <col min="9743" max="9743" width="13.28515625" style="297" bestFit="1" customWidth="1"/>
    <col min="9744" max="9744" width="15.42578125" style="297" bestFit="1" customWidth="1"/>
    <col min="9745" max="9745" width="19.5703125" style="297" bestFit="1" customWidth="1"/>
    <col min="9746" max="9747" width="13.140625" style="297" bestFit="1" customWidth="1"/>
    <col min="9748" max="9748" width="15.140625" style="297" bestFit="1" customWidth="1"/>
    <col min="9749" max="9749" width="13.7109375" style="297" bestFit="1" customWidth="1"/>
    <col min="9750" max="9751" width="11.42578125" style="297"/>
    <col min="9752" max="9752" width="16.85546875" style="297" bestFit="1" customWidth="1"/>
    <col min="9753" max="9753" width="13.140625" style="297" bestFit="1" customWidth="1"/>
    <col min="9754" max="9754" width="16.85546875" style="297" bestFit="1" customWidth="1"/>
    <col min="9755" max="9756" width="15" style="297" bestFit="1" customWidth="1"/>
    <col min="9757" max="9757" width="16.140625" style="297" bestFit="1" customWidth="1"/>
    <col min="9758" max="9758" width="16.5703125" style="297" bestFit="1" customWidth="1"/>
    <col min="9759" max="9982" width="11.42578125" style="297"/>
    <col min="9983" max="9983" width="1.7109375" style="297" customWidth="1"/>
    <col min="9984" max="9984" width="15" style="297" customWidth="1"/>
    <col min="9985" max="9985" width="0" style="297" hidden="1" customWidth="1"/>
    <col min="9986" max="9986" width="12.7109375" style="297" customWidth="1"/>
    <col min="9987" max="9987" width="5.140625" style="297" customWidth="1"/>
    <col min="9988" max="9988" width="63.5703125" style="297" bestFit="1" customWidth="1"/>
    <col min="9989" max="9989" width="17.7109375" style="297" customWidth="1"/>
    <col min="9990" max="9990" width="19.5703125" style="297" customWidth="1"/>
    <col min="9991" max="9991" width="17.140625" style="297" bestFit="1" customWidth="1"/>
    <col min="9992" max="9992" width="12" style="297" bestFit="1" customWidth="1"/>
    <col min="9993" max="9993" width="18" style="297" bestFit="1" customWidth="1"/>
    <col min="9994" max="9995" width="16" style="297" bestFit="1" customWidth="1"/>
    <col min="9996" max="9996" width="18.42578125" style="297" bestFit="1" customWidth="1"/>
    <col min="9997" max="9997" width="22.42578125" style="297" bestFit="1" customWidth="1"/>
    <col min="9998" max="9998" width="12.140625" style="297" bestFit="1" customWidth="1"/>
    <col min="9999" max="9999" width="13.28515625" style="297" bestFit="1" customWidth="1"/>
    <col min="10000" max="10000" width="15.42578125" style="297" bestFit="1" customWidth="1"/>
    <col min="10001" max="10001" width="19.5703125" style="297" bestFit="1" customWidth="1"/>
    <col min="10002" max="10003" width="13.140625" style="297" bestFit="1" customWidth="1"/>
    <col min="10004" max="10004" width="15.140625" style="297" bestFit="1" customWidth="1"/>
    <col min="10005" max="10005" width="13.7109375" style="297" bestFit="1" customWidth="1"/>
    <col min="10006" max="10007" width="11.42578125" style="297"/>
    <col min="10008" max="10008" width="16.85546875" style="297" bestFit="1" customWidth="1"/>
    <col min="10009" max="10009" width="13.140625" style="297" bestFit="1" customWidth="1"/>
    <col min="10010" max="10010" width="16.85546875" style="297" bestFit="1" customWidth="1"/>
    <col min="10011" max="10012" width="15" style="297" bestFit="1" customWidth="1"/>
    <col min="10013" max="10013" width="16.140625" style="297" bestFit="1" customWidth="1"/>
    <col min="10014" max="10014" width="16.5703125" style="297" bestFit="1" customWidth="1"/>
    <col min="10015" max="10238" width="11.42578125" style="297"/>
    <col min="10239" max="10239" width="1.7109375" style="297" customWidth="1"/>
    <col min="10240" max="10240" width="15" style="297" customWidth="1"/>
    <col min="10241" max="10241" width="0" style="297" hidden="1" customWidth="1"/>
    <col min="10242" max="10242" width="12.7109375" style="297" customWidth="1"/>
    <col min="10243" max="10243" width="5.140625" style="297" customWidth="1"/>
    <col min="10244" max="10244" width="63.5703125" style="297" bestFit="1" customWidth="1"/>
    <col min="10245" max="10245" width="17.7109375" style="297" customWidth="1"/>
    <col min="10246" max="10246" width="19.5703125" style="297" customWidth="1"/>
    <col min="10247" max="10247" width="17.140625" style="297" bestFit="1" customWidth="1"/>
    <col min="10248" max="10248" width="12" style="297" bestFit="1" customWidth="1"/>
    <col min="10249" max="10249" width="18" style="297" bestFit="1" customWidth="1"/>
    <col min="10250" max="10251" width="16" style="297" bestFit="1" customWidth="1"/>
    <col min="10252" max="10252" width="18.42578125" style="297" bestFit="1" customWidth="1"/>
    <col min="10253" max="10253" width="22.42578125" style="297" bestFit="1" customWidth="1"/>
    <col min="10254" max="10254" width="12.140625" style="297" bestFit="1" customWidth="1"/>
    <col min="10255" max="10255" width="13.28515625" style="297" bestFit="1" customWidth="1"/>
    <col min="10256" max="10256" width="15.42578125" style="297" bestFit="1" customWidth="1"/>
    <col min="10257" max="10257" width="19.5703125" style="297" bestFit="1" customWidth="1"/>
    <col min="10258" max="10259" width="13.140625" style="297" bestFit="1" customWidth="1"/>
    <col min="10260" max="10260" width="15.140625" style="297" bestFit="1" customWidth="1"/>
    <col min="10261" max="10261" width="13.7109375" style="297" bestFit="1" customWidth="1"/>
    <col min="10262" max="10263" width="11.42578125" style="297"/>
    <col min="10264" max="10264" width="16.85546875" style="297" bestFit="1" customWidth="1"/>
    <col min="10265" max="10265" width="13.140625" style="297" bestFit="1" customWidth="1"/>
    <col min="10266" max="10266" width="16.85546875" style="297" bestFit="1" customWidth="1"/>
    <col min="10267" max="10268" width="15" style="297" bestFit="1" customWidth="1"/>
    <col min="10269" max="10269" width="16.140625" style="297" bestFit="1" customWidth="1"/>
    <col min="10270" max="10270" width="16.5703125" style="297" bestFit="1" customWidth="1"/>
    <col min="10271" max="10494" width="11.42578125" style="297"/>
    <col min="10495" max="10495" width="1.7109375" style="297" customWidth="1"/>
    <col min="10496" max="10496" width="15" style="297" customWidth="1"/>
    <col min="10497" max="10497" width="0" style="297" hidden="1" customWidth="1"/>
    <col min="10498" max="10498" width="12.7109375" style="297" customWidth="1"/>
    <col min="10499" max="10499" width="5.140625" style="297" customWidth="1"/>
    <col min="10500" max="10500" width="63.5703125" style="297" bestFit="1" customWidth="1"/>
    <col min="10501" max="10501" width="17.7109375" style="297" customWidth="1"/>
    <col min="10502" max="10502" width="19.5703125" style="297" customWidth="1"/>
    <col min="10503" max="10503" width="17.140625" style="297" bestFit="1" customWidth="1"/>
    <col min="10504" max="10504" width="12" style="297" bestFit="1" customWidth="1"/>
    <col min="10505" max="10505" width="18" style="297" bestFit="1" customWidth="1"/>
    <col min="10506" max="10507" width="16" style="297" bestFit="1" customWidth="1"/>
    <col min="10508" max="10508" width="18.42578125" style="297" bestFit="1" customWidth="1"/>
    <col min="10509" max="10509" width="22.42578125" style="297" bestFit="1" customWidth="1"/>
    <col min="10510" max="10510" width="12.140625" style="297" bestFit="1" customWidth="1"/>
    <col min="10511" max="10511" width="13.28515625" style="297" bestFit="1" customWidth="1"/>
    <col min="10512" max="10512" width="15.42578125" style="297" bestFit="1" customWidth="1"/>
    <col min="10513" max="10513" width="19.5703125" style="297" bestFit="1" customWidth="1"/>
    <col min="10514" max="10515" width="13.140625" style="297" bestFit="1" customWidth="1"/>
    <col min="10516" max="10516" width="15.140625" style="297" bestFit="1" customWidth="1"/>
    <col min="10517" max="10517" width="13.7109375" style="297" bestFit="1" customWidth="1"/>
    <col min="10518" max="10519" width="11.42578125" style="297"/>
    <col min="10520" max="10520" width="16.85546875" style="297" bestFit="1" customWidth="1"/>
    <col min="10521" max="10521" width="13.140625" style="297" bestFit="1" customWidth="1"/>
    <col min="10522" max="10522" width="16.85546875" style="297" bestFit="1" customWidth="1"/>
    <col min="10523" max="10524" width="15" style="297" bestFit="1" customWidth="1"/>
    <col min="10525" max="10525" width="16.140625" style="297" bestFit="1" customWidth="1"/>
    <col min="10526" max="10526" width="16.5703125" style="297" bestFit="1" customWidth="1"/>
    <col min="10527" max="10750" width="11.42578125" style="297"/>
    <col min="10751" max="10751" width="1.7109375" style="297" customWidth="1"/>
    <col min="10752" max="10752" width="15" style="297" customWidth="1"/>
    <col min="10753" max="10753" width="0" style="297" hidden="1" customWidth="1"/>
    <col min="10754" max="10754" width="12.7109375" style="297" customWidth="1"/>
    <col min="10755" max="10755" width="5.140625" style="297" customWidth="1"/>
    <col min="10756" max="10756" width="63.5703125" style="297" bestFit="1" customWidth="1"/>
    <col min="10757" max="10757" width="17.7109375" style="297" customWidth="1"/>
    <col min="10758" max="10758" width="19.5703125" style="297" customWidth="1"/>
    <col min="10759" max="10759" width="17.140625" style="297" bestFit="1" customWidth="1"/>
    <col min="10760" max="10760" width="12" style="297" bestFit="1" customWidth="1"/>
    <col min="10761" max="10761" width="18" style="297" bestFit="1" customWidth="1"/>
    <col min="10762" max="10763" width="16" style="297" bestFit="1" customWidth="1"/>
    <col min="10764" max="10764" width="18.42578125" style="297" bestFit="1" customWidth="1"/>
    <col min="10765" max="10765" width="22.42578125" style="297" bestFit="1" customWidth="1"/>
    <col min="10766" max="10766" width="12.140625" style="297" bestFit="1" customWidth="1"/>
    <col min="10767" max="10767" width="13.28515625" style="297" bestFit="1" customWidth="1"/>
    <col min="10768" max="10768" width="15.42578125" style="297" bestFit="1" customWidth="1"/>
    <col min="10769" max="10769" width="19.5703125" style="297" bestFit="1" customWidth="1"/>
    <col min="10770" max="10771" width="13.140625" style="297" bestFit="1" customWidth="1"/>
    <col min="10772" max="10772" width="15.140625" style="297" bestFit="1" customWidth="1"/>
    <col min="10773" max="10773" width="13.7109375" style="297" bestFit="1" customWidth="1"/>
    <col min="10774" max="10775" width="11.42578125" style="297"/>
    <col min="10776" max="10776" width="16.85546875" style="297" bestFit="1" customWidth="1"/>
    <col min="10777" max="10777" width="13.140625" style="297" bestFit="1" customWidth="1"/>
    <col min="10778" max="10778" width="16.85546875" style="297" bestFit="1" customWidth="1"/>
    <col min="10779" max="10780" width="15" style="297" bestFit="1" customWidth="1"/>
    <col min="10781" max="10781" width="16.140625" style="297" bestFit="1" customWidth="1"/>
    <col min="10782" max="10782" width="16.5703125" style="297" bestFit="1" customWidth="1"/>
    <col min="10783" max="11006" width="11.42578125" style="297"/>
    <col min="11007" max="11007" width="1.7109375" style="297" customWidth="1"/>
    <col min="11008" max="11008" width="15" style="297" customWidth="1"/>
    <col min="11009" max="11009" width="0" style="297" hidden="1" customWidth="1"/>
    <col min="11010" max="11010" width="12.7109375" style="297" customWidth="1"/>
    <col min="11011" max="11011" width="5.140625" style="297" customWidth="1"/>
    <col min="11012" max="11012" width="63.5703125" style="297" bestFit="1" customWidth="1"/>
    <col min="11013" max="11013" width="17.7109375" style="297" customWidth="1"/>
    <col min="11014" max="11014" width="19.5703125" style="297" customWidth="1"/>
    <col min="11015" max="11015" width="17.140625" style="297" bestFit="1" customWidth="1"/>
    <col min="11016" max="11016" width="12" style="297" bestFit="1" customWidth="1"/>
    <col min="11017" max="11017" width="18" style="297" bestFit="1" customWidth="1"/>
    <col min="11018" max="11019" width="16" style="297" bestFit="1" customWidth="1"/>
    <col min="11020" max="11020" width="18.42578125" style="297" bestFit="1" customWidth="1"/>
    <col min="11021" max="11021" width="22.42578125" style="297" bestFit="1" customWidth="1"/>
    <col min="11022" max="11022" width="12.140625" style="297" bestFit="1" customWidth="1"/>
    <col min="11023" max="11023" width="13.28515625" style="297" bestFit="1" customWidth="1"/>
    <col min="11024" max="11024" width="15.42578125" style="297" bestFit="1" customWidth="1"/>
    <col min="11025" max="11025" width="19.5703125" style="297" bestFit="1" customWidth="1"/>
    <col min="11026" max="11027" width="13.140625" style="297" bestFit="1" customWidth="1"/>
    <col min="11028" max="11028" width="15.140625" style="297" bestFit="1" customWidth="1"/>
    <col min="11029" max="11029" width="13.7109375" style="297" bestFit="1" customWidth="1"/>
    <col min="11030" max="11031" width="11.42578125" style="297"/>
    <col min="11032" max="11032" width="16.85546875" style="297" bestFit="1" customWidth="1"/>
    <col min="11033" max="11033" width="13.140625" style="297" bestFit="1" customWidth="1"/>
    <col min="11034" max="11034" width="16.85546875" style="297" bestFit="1" customWidth="1"/>
    <col min="11035" max="11036" width="15" style="297" bestFit="1" customWidth="1"/>
    <col min="11037" max="11037" width="16.140625" style="297" bestFit="1" customWidth="1"/>
    <col min="11038" max="11038" width="16.5703125" style="297" bestFit="1" customWidth="1"/>
    <col min="11039" max="11262" width="11.42578125" style="297"/>
    <col min="11263" max="11263" width="1.7109375" style="297" customWidth="1"/>
    <col min="11264" max="11264" width="15" style="297" customWidth="1"/>
    <col min="11265" max="11265" width="0" style="297" hidden="1" customWidth="1"/>
    <col min="11266" max="11266" width="12.7109375" style="297" customWidth="1"/>
    <col min="11267" max="11267" width="5.140625" style="297" customWidth="1"/>
    <col min="11268" max="11268" width="63.5703125" style="297" bestFit="1" customWidth="1"/>
    <col min="11269" max="11269" width="17.7109375" style="297" customWidth="1"/>
    <col min="11270" max="11270" width="19.5703125" style="297" customWidth="1"/>
    <col min="11271" max="11271" width="17.140625" style="297" bestFit="1" customWidth="1"/>
    <col min="11272" max="11272" width="12" style="297" bestFit="1" customWidth="1"/>
    <col min="11273" max="11273" width="18" style="297" bestFit="1" customWidth="1"/>
    <col min="11274" max="11275" width="16" style="297" bestFit="1" customWidth="1"/>
    <col min="11276" max="11276" width="18.42578125" style="297" bestFit="1" customWidth="1"/>
    <col min="11277" max="11277" width="22.42578125" style="297" bestFit="1" customWidth="1"/>
    <col min="11278" max="11278" width="12.140625" style="297" bestFit="1" customWidth="1"/>
    <col min="11279" max="11279" width="13.28515625" style="297" bestFit="1" customWidth="1"/>
    <col min="11280" max="11280" width="15.42578125" style="297" bestFit="1" customWidth="1"/>
    <col min="11281" max="11281" width="19.5703125" style="297" bestFit="1" customWidth="1"/>
    <col min="11282" max="11283" width="13.140625" style="297" bestFit="1" customWidth="1"/>
    <col min="11284" max="11284" width="15.140625" style="297" bestFit="1" customWidth="1"/>
    <col min="11285" max="11285" width="13.7109375" style="297" bestFit="1" customWidth="1"/>
    <col min="11286" max="11287" width="11.42578125" style="297"/>
    <col min="11288" max="11288" width="16.85546875" style="297" bestFit="1" customWidth="1"/>
    <col min="11289" max="11289" width="13.140625" style="297" bestFit="1" customWidth="1"/>
    <col min="11290" max="11290" width="16.85546875" style="297" bestFit="1" customWidth="1"/>
    <col min="11291" max="11292" width="15" style="297" bestFit="1" customWidth="1"/>
    <col min="11293" max="11293" width="16.140625" style="297" bestFit="1" customWidth="1"/>
    <col min="11294" max="11294" width="16.5703125" style="297" bestFit="1" customWidth="1"/>
    <col min="11295" max="11518" width="11.42578125" style="297"/>
    <col min="11519" max="11519" width="1.7109375" style="297" customWidth="1"/>
    <col min="11520" max="11520" width="15" style="297" customWidth="1"/>
    <col min="11521" max="11521" width="0" style="297" hidden="1" customWidth="1"/>
    <col min="11522" max="11522" width="12.7109375" style="297" customWidth="1"/>
    <col min="11523" max="11523" width="5.140625" style="297" customWidth="1"/>
    <col min="11524" max="11524" width="63.5703125" style="297" bestFit="1" customWidth="1"/>
    <col min="11525" max="11525" width="17.7109375" style="297" customWidth="1"/>
    <col min="11526" max="11526" width="19.5703125" style="297" customWidth="1"/>
    <col min="11527" max="11527" width="17.140625" style="297" bestFit="1" customWidth="1"/>
    <col min="11528" max="11528" width="12" style="297" bestFit="1" customWidth="1"/>
    <col min="11529" max="11529" width="18" style="297" bestFit="1" customWidth="1"/>
    <col min="11530" max="11531" width="16" style="297" bestFit="1" customWidth="1"/>
    <col min="11532" max="11532" width="18.42578125" style="297" bestFit="1" customWidth="1"/>
    <col min="11533" max="11533" width="22.42578125" style="297" bestFit="1" customWidth="1"/>
    <col min="11534" max="11534" width="12.140625" style="297" bestFit="1" customWidth="1"/>
    <col min="11535" max="11535" width="13.28515625" style="297" bestFit="1" customWidth="1"/>
    <col min="11536" max="11536" width="15.42578125" style="297" bestFit="1" customWidth="1"/>
    <col min="11537" max="11537" width="19.5703125" style="297" bestFit="1" customWidth="1"/>
    <col min="11538" max="11539" width="13.140625" style="297" bestFit="1" customWidth="1"/>
    <col min="11540" max="11540" width="15.140625" style="297" bestFit="1" customWidth="1"/>
    <col min="11541" max="11541" width="13.7109375" style="297" bestFit="1" customWidth="1"/>
    <col min="11542" max="11543" width="11.42578125" style="297"/>
    <col min="11544" max="11544" width="16.85546875" style="297" bestFit="1" customWidth="1"/>
    <col min="11545" max="11545" width="13.140625" style="297" bestFit="1" customWidth="1"/>
    <col min="11546" max="11546" width="16.85546875" style="297" bestFit="1" customWidth="1"/>
    <col min="11547" max="11548" width="15" style="297" bestFit="1" customWidth="1"/>
    <col min="11549" max="11549" width="16.140625" style="297" bestFit="1" customWidth="1"/>
    <col min="11550" max="11550" width="16.5703125" style="297" bestFit="1" customWidth="1"/>
    <col min="11551" max="11774" width="11.42578125" style="297"/>
    <col min="11775" max="11775" width="1.7109375" style="297" customWidth="1"/>
    <col min="11776" max="11776" width="15" style="297" customWidth="1"/>
    <col min="11777" max="11777" width="0" style="297" hidden="1" customWidth="1"/>
    <col min="11778" max="11778" width="12.7109375" style="297" customWidth="1"/>
    <col min="11779" max="11779" width="5.140625" style="297" customWidth="1"/>
    <col min="11780" max="11780" width="63.5703125" style="297" bestFit="1" customWidth="1"/>
    <col min="11781" max="11781" width="17.7109375" style="297" customWidth="1"/>
    <col min="11782" max="11782" width="19.5703125" style="297" customWidth="1"/>
    <col min="11783" max="11783" width="17.140625" style="297" bestFit="1" customWidth="1"/>
    <col min="11784" max="11784" width="12" style="297" bestFit="1" customWidth="1"/>
    <col min="11785" max="11785" width="18" style="297" bestFit="1" customWidth="1"/>
    <col min="11786" max="11787" width="16" style="297" bestFit="1" customWidth="1"/>
    <col min="11788" max="11788" width="18.42578125" style="297" bestFit="1" customWidth="1"/>
    <col min="11789" max="11789" width="22.42578125" style="297" bestFit="1" customWidth="1"/>
    <col min="11790" max="11790" width="12.140625" style="297" bestFit="1" customWidth="1"/>
    <col min="11791" max="11791" width="13.28515625" style="297" bestFit="1" customWidth="1"/>
    <col min="11792" max="11792" width="15.42578125" style="297" bestFit="1" customWidth="1"/>
    <col min="11793" max="11793" width="19.5703125" style="297" bestFit="1" customWidth="1"/>
    <col min="11794" max="11795" width="13.140625" style="297" bestFit="1" customWidth="1"/>
    <col min="11796" max="11796" width="15.140625" style="297" bestFit="1" customWidth="1"/>
    <col min="11797" max="11797" width="13.7109375" style="297" bestFit="1" customWidth="1"/>
    <col min="11798" max="11799" width="11.42578125" style="297"/>
    <col min="11800" max="11800" width="16.85546875" style="297" bestFit="1" customWidth="1"/>
    <col min="11801" max="11801" width="13.140625" style="297" bestFit="1" customWidth="1"/>
    <col min="11802" max="11802" width="16.85546875" style="297" bestFit="1" customWidth="1"/>
    <col min="11803" max="11804" width="15" style="297" bestFit="1" customWidth="1"/>
    <col min="11805" max="11805" width="16.140625" style="297" bestFit="1" customWidth="1"/>
    <col min="11806" max="11806" width="16.5703125" style="297" bestFit="1" customWidth="1"/>
    <col min="11807" max="12030" width="11.42578125" style="297"/>
    <col min="12031" max="12031" width="1.7109375" style="297" customWidth="1"/>
    <col min="12032" max="12032" width="15" style="297" customWidth="1"/>
    <col min="12033" max="12033" width="0" style="297" hidden="1" customWidth="1"/>
    <col min="12034" max="12034" width="12.7109375" style="297" customWidth="1"/>
    <col min="12035" max="12035" width="5.140625" style="297" customWidth="1"/>
    <col min="12036" max="12036" width="63.5703125" style="297" bestFit="1" customWidth="1"/>
    <col min="12037" max="12037" width="17.7109375" style="297" customWidth="1"/>
    <col min="12038" max="12038" width="19.5703125" style="297" customWidth="1"/>
    <col min="12039" max="12039" width="17.140625" style="297" bestFit="1" customWidth="1"/>
    <col min="12040" max="12040" width="12" style="297" bestFit="1" customWidth="1"/>
    <col min="12041" max="12041" width="18" style="297" bestFit="1" customWidth="1"/>
    <col min="12042" max="12043" width="16" style="297" bestFit="1" customWidth="1"/>
    <col min="12044" max="12044" width="18.42578125" style="297" bestFit="1" customWidth="1"/>
    <col min="12045" max="12045" width="22.42578125" style="297" bestFit="1" customWidth="1"/>
    <col min="12046" max="12046" width="12.140625" style="297" bestFit="1" customWidth="1"/>
    <col min="12047" max="12047" width="13.28515625" style="297" bestFit="1" customWidth="1"/>
    <col min="12048" max="12048" width="15.42578125" style="297" bestFit="1" customWidth="1"/>
    <col min="12049" max="12049" width="19.5703125" style="297" bestFit="1" customWidth="1"/>
    <col min="12050" max="12051" width="13.140625" style="297" bestFit="1" customWidth="1"/>
    <col min="12052" max="12052" width="15.140625" style="297" bestFit="1" customWidth="1"/>
    <col min="12053" max="12053" width="13.7109375" style="297" bestFit="1" customWidth="1"/>
    <col min="12054" max="12055" width="11.42578125" style="297"/>
    <col min="12056" max="12056" width="16.85546875" style="297" bestFit="1" customWidth="1"/>
    <col min="12057" max="12057" width="13.140625" style="297" bestFit="1" customWidth="1"/>
    <col min="12058" max="12058" width="16.85546875" style="297" bestFit="1" customWidth="1"/>
    <col min="12059" max="12060" width="15" style="297" bestFit="1" customWidth="1"/>
    <col min="12061" max="12061" width="16.140625" style="297" bestFit="1" customWidth="1"/>
    <col min="12062" max="12062" width="16.5703125" style="297" bestFit="1" customWidth="1"/>
    <col min="12063" max="12286" width="11.42578125" style="297"/>
    <col min="12287" max="12287" width="1.7109375" style="297" customWidth="1"/>
    <col min="12288" max="12288" width="15" style="297" customWidth="1"/>
    <col min="12289" max="12289" width="0" style="297" hidden="1" customWidth="1"/>
    <col min="12290" max="12290" width="12.7109375" style="297" customWidth="1"/>
    <col min="12291" max="12291" width="5.140625" style="297" customWidth="1"/>
    <col min="12292" max="12292" width="63.5703125" style="297" bestFit="1" customWidth="1"/>
    <col min="12293" max="12293" width="17.7109375" style="297" customWidth="1"/>
    <col min="12294" max="12294" width="19.5703125" style="297" customWidth="1"/>
    <col min="12295" max="12295" width="17.140625" style="297" bestFit="1" customWidth="1"/>
    <col min="12296" max="12296" width="12" style="297" bestFit="1" customWidth="1"/>
    <col min="12297" max="12297" width="18" style="297" bestFit="1" customWidth="1"/>
    <col min="12298" max="12299" width="16" style="297" bestFit="1" customWidth="1"/>
    <col min="12300" max="12300" width="18.42578125" style="297" bestFit="1" customWidth="1"/>
    <col min="12301" max="12301" width="22.42578125" style="297" bestFit="1" customWidth="1"/>
    <col min="12302" max="12302" width="12.140625" style="297" bestFit="1" customWidth="1"/>
    <col min="12303" max="12303" width="13.28515625" style="297" bestFit="1" customWidth="1"/>
    <col min="12304" max="12304" width="15.42578125" style="297" bestFit="1" customWidth="1"/>
    <col min="12305" max="12305" width="19.5703125" style="297" bestFit="1" customWidth="1"/>
    <col min="12306" max="12307" width="13.140625" style="297" bestFit="1" customWidth="1"/>
    <col min="12308" max="12308" width="15.140625" style="297" bestFit="1" customWidth="1"/>
    <col min="12309" max="12309" width="13.7109375" style="297" bestFit="1" customWidth="1"/>
    <col min="12310" max="12311" width="11.42578125" style="297"/>
    <col min="12312" max="12312" width="16.85546875" style="297" bestFit="1" customWidth="1"/>
    <col min="12313" max="12313" width="13.140625" style="297" bestFit="1" customWidth="1"/>
    <col min="12314" max="12314" width="16.85546875" style="297" bestFit="1" customWidth="1"/>
    <col min="12315" max="12316" width="15" style="297" bestFit="1" customWidth="1"/>
    <col min="12317" max="12317" width="16.140625" style="297" bestFit="1" customWidth="1"/>
    <col min="12318" max="12318" width="16.5703125" style="297" bestFit="1" customWidth="1"/>
    <col min="12319" max="12542" width="11.42578125" style="297"/>
    <col min="12543" max="12543" width="1.7109375" style="297" customWidth="1"/>
    <col min="12544" max="12544" width="15" style="297" customWidth="1"/>
    <col min="12545" max="12545" width="0" style="297" hidden="1" customWidth="1"/>
    <col min="12546" max="12546" width="12.7109375" style="297" customWidth="1"/>
    <col min="12547" max="12547" width="5.140625" style="297" customWidth="1"/>
    <col min="12548" max="12548" width="63.5703125" style="297" bestFit="1" customWidth="1"/>
    <col min="12549" max="12549" width="17.7109375" style="297" customWidth="1"/>
    <col min="12550" max="12550" width="19.5703125" style="297" customWidth="1"/>
    <col min="12551" max="12551" width="17.140625" style="297" bestFit="1" customWidth="1"/>
    <col min="12552" max="12552" width="12" style="297" bestFit="1" customWidth="1"/>
    <col min="12553" max="12553" width="18" style="297" bestFit="1" customWidth="1"/>
    <col min="12554" max="12555" width="16" style="297" bestFit="1" customWidth="1"/>
    <col min="12556" max="12556" width="18.42578125" style="297" bestFit="1" customWidth="1"/>
    <col min="12557" max="12557" width="22.42578125" style="297" bestFit="1" customWidth="1"/>
    <col min="12558" max="12558" width="12.140625" style="297" bestFit="1" customWidth="1"/>
    <col min="12559" max="12559" width="13.28515625" style="297" bestFit="1" customWidth="1"/>
    <col min="12560" max="12560" width="15.42578125" style="297" bestFit="1" customWidth="1"/>
    <col min="12561" max="12561" width="19.5703125" style="297" bestFit="1" customWidth="1"/>
    <col min="12562" max="12563" width="13.140625" style="297" bestFit="1" customWidth="1"/>
    <col min="12564" max="12564" width="15.140625" style="297" bestFit="1" customWidth="1"/>
    <col min="12565" max="12565" width="13.7109375" style="297" bestFit="1" customWidth="1"/>
    <col min="12566" max="12567" width="11.42578125" style="297"/>
    <col min="12568" max="12568" width="16.85546875" style="297" bestFit="1" customWidth="1"/>
    <col min="12569" max="12569" width="13.140625" style="297" bestFit="1" customWidth="1"/>
    <col min="12570" max="12570" width="16.85546875" style="297" bestFit="1" customWidth="1"/>
    <col min="12571" max="12572" width="15" style="297" bestFit="1" customWidth="1"/>
    <col min="12573" max="12573" width="16.140625" style="297" bestFit="1" customWidth="1"/>
    <col min="12574" max="12574" width="16.5703125" style="297" bestFit="1" customWidth="1"/>
    <col min="12575" max="12798" width="11.42578125" style="297"/>
    <col min="12799" max="12799" width="1.7109375" style="297" customWidth="1"/>
    <col min="12800" max="12800" width="15" style="297" customWidth="1"/>
    <col min="12801" max="12801" width="0" style="297" hidden="1" customWidth="1"/>
    <col min="12802" max="12802" width="12.7109375" style="297" customWidth="1"/>
    <col min="12803" max="12803" width="5.140625" style="297" customWidth="1"/>
    <col min="12804" max="12804" width="63.5703125" style="297" bestFit="1" customWidth="1"/>
    <col min="12805" max="12805" width="17.7109375" style="297" customWidth="1"/>
    <col min="12806" max="12806" width="19.5703125" style="297" customWidth="1"/>
    <col min="12807" max="12807" width="17.140625" style="297" bestFit="1" customWidth="1"/>
    <col min="12808" max="12808" width="12" style="297" bestFit="1" customWidth="1"/>
    <col min="12809" max="12809" width="18" style="297" bestFit="1" customWidth="1"/>
    <col min="12810" max="12811" width="16" style="297" bestFit="1" customWidth="1"/>
    <col min="12812" max="12812" width="18.42578125" style="297" bestFit="1" customWidth="1"/>
    <col min="12813" max="12813" width="22.42578125" style="297" bestFit="1" customWidth="1"/>
    <col min="12814" max="12814" width="12.140625" style="297" bestFit="1" customWidth="1"/>
    <col min="12815" max="12815" width="13.28515625" style="297" bestFit="1" customWidth="1"/>
    <col min="12816" max="12816" width="15.42578125" style="297" bestFit="1" customWidth="1"/>
    <col min="12817" max="12817" width="19.5703125" style="297" bestFit="1" customWidth="1"/>
    <col min="12818" max="12819" width="13.140625" style="297" bestFit="1" customWidth="1"/>
    <col min="12820" max="12820" width="15.140625" style="297" bestFit="1" customWidth="1"/>
    <col min="12821" max="12821" width="13.7109375" style="297" bestFit="1" customWidth="1"/>
    <col min="12822" max="12823" width="11.42578125" style="297"/>
    <col min="12824" max="12824" width="16.85546875" style="297" bestFit="1" customWidth="1"/>
    <col min="12825" max="12825" width="13.140625" style="297" bestFit="1" customWidth="1"/>
    <col min="12826" max="12826" width="16.85546875" style="297" bestFit="1" customWidth="1"/>
    <col min="12827" max="12828" width="15" style="297" bestFit="1" customWidth="1"/>
    <col min="12829" max="12829" width="16.140625" style="297" bestFit="1" customWidth="1"/>
    <col min="12830" max="12830" width="16.5703125" style="297" bestFit="1" customWidth="1"/>
    <col min="12831" max="13054" width="11.42578125" style="297"/>
    <col min="13055" max="13055" width="1.7109375" style="297" customWidth="1"/>
    <col min="13056" max="13056" width="15" style="297" customWidth="1"/>
    <col min="13057" max="13057" width="0" style="297" hidden="1" customWidth="1"/>
    <col min="13058" max="13058" width="12.7109375" style="297" customWidth="1"/>
    <col min="13059" max="13059" width="5.140625" style="297" customWidth="1"/>
    <col min="13060" max="13060" width="63.5703125" style="297" bestFit="1" customWidth="1"/>
    <col min="13061" max="13061" width="17.7109375" style="297" customWidth="1"/>
    <col min="13062" max="13062" width="19.5703125" style="297" customWidth="1"/>
    <col min="13063" max="13063" width="17.140625" style="297" bestFit="1" customWidth="1"/>
    <col min="13064" max="13064" width="12" style="297" bestFit="1" customWidth="1"/>
    <col min="13065" max="13065" width="18" style="297" bestFit="1" customWidth="1"/>
    <col min="13066" max="13067" width="16" style="297" bestFit="1" customWidth="1"/>
    <col min="13068" max="13068" width="18.42578125" style="297" bestFit="1" customWidth="1"/>
    <col min="13069" max="13069" width="22.42578125" style="297" bestFit="1" customWidth="1"/>
    <col min="13070" max="13070" width="12.140625" style="297" bestFit="1" customWidth="1"/>
    <col min="13071" max="13071" width="13.28515625" style="297" bestFit="1" customWidth="1"/>
    <col min="13072" max="13072" width="15.42578125" style="297" bestFit="1" customWidth="1"/>
    <col min="13073" max="13073" width="19.5703125" style="297" bestFit="1" customWidth="1"/>
    <col min="13074" max="13075" width="13.140625" style="297" bestFit="1" customWidth="1"/>
    <col min="13076" max="13076" width="15.140625" style="297" bestFit="1" customWidth="1"/>
    <col min="13077" max="13077" width="13.7109375" style="297" bestFit="1" customWidth="1"/>
    <col min="13078" max="13079" width="11.42578125" style="297"/>
    <col min="13080" max="13080" width="16.85546875" style="297" bestFit="1" customWidth="1"/>
    <col min="13081" max="13081" width="13.140625" style="297" bestFit="1" customWidth="1"/>
    <col min="13082" max="13082" width="16.85546875" style="297" bestFit="1" customWidth="1"/>
    <col min="13083" max="13084" width="15" style="297" bestFit="1" customWidth="1"/>
    <col min="13085" max="13085" width="16.140625" style="297" bestFit="1" customWidth="1"/>
    <col min="13086" max="13086" width="16.5703125" style="297" bestFit="1" customWidth="1"/>
    <col min="13087" max="13310" width="11.42578125" style="297"/>
    <col min="13311" max="13311" width="1.7109375" style="297" customWidth="1"/>
    <col min="13312" max="13312" width="15" style="297" customWidth="1"/>
    <col min="13313" max="13313" width="0" style="297" hidden="1" customWidth="1"/>
    <col min="13314" max="13314" width="12.7109375" style="297" customWidth="1"/>
    <col min="13315" max="13315" width="5.140625" style="297" customWidth="1"/>
    <col min="13316" max="13316" width="63.5703125" style="297" bestFit="1" customWidth="1"/>
    <col min="13317" max="13317" width="17.7109375" style="297" customWidth="1"/>
    <col min="13318" max="13318" width="19.5703125" style="297" customWidth="1"/>
    <col min="13319" max="13319" width="17.140625" style="297" bestFit="1" customWidth="1"/>
    <col min="13320" max="13320" width="12" style="297" bestFit="1" customWidth="1"/>
    <col min="13321" max="13321" width="18" style="297" bestFit="1" customWidth="1"/>
    <col min="13322" max="13323" width="16" style="297" bestFit="1" customWidth="1"/>
    <col min="13324" max="13324" width="18.42578125" style="297" bestFit="1" customWidth="1"/>
    <col min="13325" max="13325" width="22.42578125" style="297" bestFit="1" customWidth="1"/>
    <col min="13326" max="13326" width="12.140625" style="297" bestFit="1" customWidth="1"/>
    <col min="13327" max="13327" width="13.28515625" style="297" bestFit="1" customWidth="1"/>
    <col min="13328" max="13328" width="15.42578125" style="297" bestFit="1" customWidth="1"/>
    <col min="13329" max="13329" width="19.5703125" style="297" bestFit="1" customWidth="1"/>
    <col min="13330" max="13331" width="13.140625" style="297" bestFit="1" customWidth="1"/>
    <col min="13332" max="13332" width="15.140625" style="297" bestFit="1" customWidth="1"/>
    <col min="13333" max="13333" width="13.7109375" style="297" bestFit="1" customWidth="1"/>
    <col min="13334" max="13335" width="11.42578125" style="297"/>
    <col min="13336" max="13336" width="16.85546875" style="297" bestFit="1" customWidth="1"/>
    <col min="13337" max="13337" width="13.140625" style="297" bestFit="1" customWidth="1"/>
    <col min="13338" max="13338" width="16.85546875" style="297" bestFit="1" customWidth="1"/>
    <col min="13339" max="13340" width="15" style="297" bestFit="1" customWidth="1"/>
    <col min="13341" max="13341" width="16.140625" style="297" bestFit="1" customWidth="1"/>
    <col min="13342" max="13342" width="16.5703125" style="297" bestFit="1" customWidth="1"/>
    <col min="13343" max="13566" width="11.42578125" style="297"/>
    <col min="13567" max="13567" width="1.7109375" style="297" customWidth="1"/>
    <col min="13568" max="13568" width="15" style="297" customWidth="1"/>
    <col min="13569" max="13569" width="0" style="297" hidden="1" customWidth="1"/>
    <col min="13570" max="13570" width="12.7109375" style="297" customWidth="1"/>
    <col min="13571" max="13571" width="5.140625" style="297" customWidth="1"/>
    <col min="13572" max="13572" width="63.5703125" style="297" bestFit="1" customWidth="1"/>
    <col min="13573" max="13573" width="17.7109375" style="297" customWidth="1"/>
    <col min="13574" max="13574" width="19.5703125" style="297" customWidth="1"/>
    <col min="13575" max="13575" width="17.140625" style="297" bestFit="1" customWidth="1"/>
    <col min="13576" max="13576" width="12" style="297" bestFit="1" customWidth="1"/>
    <col min="13577" max="13577" width="18" style="297" bestFit="1" customWidth="1"/>
    <col min="13578" max="13579" width="16" style="297" bestFit="1" customWidth="1"/>
    <col min="13580" max="13580" width="18.42578125" style="297" bestFit="1" customWidth="1"/>
    <col min="13581" max="13581" width="22.42578125" style="297" bestFit="1" customWidth="1"/>
    <col min="13582" max="13582" width="12.140625" style="297" bestFit="1" customWidth="1"/>
    <col min="13583" max="13583" width="13.28515625" style="297" bestFit="1" customWidth="1"/>
    <col min="13584" max="13584" width="15.42578125" style="297" bestFit="1" customWidth="1"/>
    <col min="13585" max="13585" width="19.5703125" style="297" bestFit="1" customWidth="1"/>
    <col min="13586" max="13587" width="13.140625" style="297" bestFit="1" customWidth="1"/>
    <col min="13588" max="13588" width="15.140625" style="297" bestFit="1" customWidth="1"/>
    <col min="13589" max="13589" width="13.7109375" style="297" bestFit="1" customWidth="1"/>
    <col min="13590" max="13591" width="11.42578125" style="297"/>
    <col min="13592" max="13592" width="16.85546875" style="297" bestFit="1" customWidth="1"/>
    <col min="13593" max="13593" width="13.140625" style="297" bestFit="1" customWidth="1"/>
    <col min="13594" max="13594" width="16.85546875" style="297" bestFit="1" customWidth="1"/>
    <col min="13595" max="13596" width="15" style="297" bestFit="1" customWidth="1"/>
    <col min="13597" max="13597" width="16.140625" style="297" bestFit="1" customWidth="1"/>
    <col min="13598" max="13598" width="16.5703125" style="297" bestFit="1" customWidth="1"/>
    <col min="13599" max="13822" width="11.42578125" style="297"/>
    <col min="13823" max="13823" width="1.7109375" style="297" customWidth="1"/>
    <col min="13824" max="13824" width="15" style="297" customWidth="1"/>
    <col min="13825" max="13825" width="0" style="297" hidden="1" customWidth="1"/>
    <col min="13826" max="13826" width="12.7109375" style="297" customWidth="1"/>
    <col min="13827" max="13827" width="5.140625" style="297" customWidth="1"/>
    <col min="13828" max="13828" width="63.5703125" style="297" bestFit="1" customWidth="1"/>
    <col min="13829" max="13829" width="17.7109375" style="297" customWidth="1"/>
    <col min="13830" max="13830" width="19.5703125" style="297" customWidth="1"/>
    <col min="13831" max="13831" width="17.140625" style="297" bestFit="1" customWidth="1"/>
    <col min="13832" max="13832" width="12" style="297" bestFit="1" customWidth="1"/>
    <col min="13833" max="13833" width="18" style="297" bestFit="1" customWidth="1"/>
    <col min="13834" max="13835" width="16" style="297" bestFit="1" customWidth="1"/>
    <col min="13836" max="13836" width="18.42578125" style="297" bestFit="1" customWidth="1"/>
    <col min="13837" max="13837" width="22.42578125" style="297" bestFit="1" customWidth="1"/>
    <col min="13838" max="13838" width="12.140625" style="297" bestFit="1" customWidth="1"/>
    <col min="13839" max="13839" width="13.28515625" style="297" bestFit="1" customWidth="1"/>
    <col min="13840" max="13840" width="15.42578125" style="297" bestFit="1" customWidth="1"/>
    <col min="13841" max="13841" width="19.5703125" style="297" bestFit="1" customWidth="1"/>
    <col min="13842" max="13843" width="13.140625" style="297" bestFit="1" customWidth="1"/>
    <col min="13844" max="13844" width="15.140625" style="297" bestFit="1" customWidth="1"/>
    <col min="13845" max="13845" width="13.7109375" style="297" bestFit="1" customWidth="1"/>
    <col min="13846" max="13847" width="11.42578125" style="297"/>
    <col min="13848" max="13848" width="16.85546875" style="297" bestFit="1" customWidth="1"/>
    <col min="13849" max="13849" width="13.140625" style="297" bestFit="1" customWidth="1"/>
    <col min="13850" max="13850" width="16.85546875" style="297" bestFit="1" customWidth="1"/>
    <col min="13851" max="13852" width="15" style="297" bestFit="1" customWidth="1"/>
    <col min="13853" max="13853" width="16.140625" style="297" bestFit="1" customWidth="1"/>
    <col min="13854" max="13854" width="16.5703125" style="297" bestFit="1" customWidth="1"/>
    <col min="13855" max="14078" width="11.42578125" style="297"/>
    <col min="14079" max="14079" width="1.7109375" style="297" customWidth="1"/>
    <col min="14080" max="14080" width="15" style="297" customWidth="1"/>
    <col min="14081" max="14081" width="0" style="297" hidden="1" customWidth="1"/>
    <col min="14082" max="14082" width="12.7109375" style="297" customWidth="1"/>
    <col min="14083" max="14083" width="5.140625" style="297" customWidth="1"/>
    <col min="14084" max="14084" width="63.5703125" style="297" bestFit="1" customWidth="1"/>
    <col min="14085" max="14085" width="17.7109375" style="297" customWidth="1"/>
    <col min="14086" max="14086" width="19.5703125" style="297" customWidth="1"/>
    <col min="14087" max="14087" width="17.140625" style="297" bestFit="1" customWidth="1"/>
    <col min="14088" max="14088" width="12" style="297" bestFit="1" customWidth="1"/>
    <col min="14089" max="14089" width="18" style="297" bestFit="1" customWidth="1"/>
    <col min="14090" max="14091" width="16" style="297" bestFit="1" customWidth="1"/>
    <col min="14092" max="14092" width="18.42578125" style="297" bestFit="1" customWidth="1"/>
    <col min="14093" max="14093" width="22.42578125" style="297" bestFit="1" customWidth="1"/>
    <col min="14094" max="14094" width="12.140625" style="297" bestFit="1" customWidth="1"/>
    <col min="14095" max="14095" width="13.28515625" style="297" bestFit="1" customWidth="1"/>
    <col min="14096" max="14096" width="15.42578125" style="297" bestFit="1" customWidth="1"/>
    <col min="14097" max="14097" width="19.5703125" style="297" bestFit="1" customWidth="1"/>
    <col min="14098" max="14099" width="13.140625" style="297" bestFit="1" customWidth="1"/>
    <col min="14100" max="14100" width="15.140625" style="297" bestFit="1" customWidth="1"/>
    <col min="14101" max="14101" width="13.7109375" style="297" bestFit="1" customWidth="1"/>
    <col min="14102" max="14103" width="11.42578125" style="297"/>
    <col min="14104" max="14104" width="16.85546875" style="297" bestFit="1" customWidth="1"/>
    <col min="14105" max="14105" width="13.140625" style="297" bestFit="1" customWidth="1"/>
    <col min="14106" max="14106" width="16.85546875" style="297" bestFit="1" customWidth="1"/>
    <col min="14107" max="14108" width="15" style="297" bestFit="1" customWidth="1"/>
    <col min="14109" max="14109" width="16.140625" style="297" bestFit="1" customWidth="1"/>
    <col min="14110" max="14110" width="16.5703125" style="297" bestFit="1" customWidth="1"/>
    <col min="14111" max="14334" width="11.42578125" style="297"/>
    <col min="14335" max="14335" width="1.7109375" style="297" customWidth="1"/>
    <col min="14336" max="14336" width="15" style="297" customWidth="1"/>
    <col min="14337" max="14337" width="0" style="297" hidden="1" customWidth="1"/>
    <col min="14338" max="14338" width="12.7109375" style="297" customWidth="1"/>
    <col min="14339" max="14339" width="5.140625" style="297" customWidth="1"/>
    <col min="14340" max="14340" width="63.5703125" style="297" bestFit="1" customWidth="1"/>
    <col min="14341" max="14341" width="17.7109375" style="297" customWidth="1"/>
    <col min="14342" max="14342" width="19.5703125" style="297" customWidth="1"/>
    <col min="14343" max="14343" width="17.140625" style="297" bestFit="1" customWidth="1"/>
    <col min="14344" max="14344" width="12" style="297" bestFit="1" customWidth="1"/>
    <col min="14345" max="14345" width="18" style="297" bestFit="1" customWidth="1"/>
    <col min="14346" max="14347" width="16" style="297" bestFit="1" customWidth="1"/>
    <col min="14348" max="14348" width="18.42578125" style="297" bestFit="1" customWidth="1"/>
    <col min="14349" max="14349" width="22.42578125" style="297" bestFit="1" customWidth="1"/>
    <col min="14350" max="14350" width="12.140625" style="297" bestFit="1" customWidth="1"/>
    <col min="14351" max="14351" width="13.28515625" style="297" bestFit="1" customWidth="1"/>
    <col min="14352" max="14352" width="15.42578125" style="297" bestFit="1" customWidth="1"/>
    <col min="14353" max="14353" width="19.5703125" style="297" bestFit="1" customWidth="1"/>
    <col min="14354" max="14355" width="13.140625" style="297" bestFit="1" customWidth="1"/>
    <col min="14356" max="14356" width="15.140625" style="297" bestFit="1" customWidth="1"/>
    <col min="14357" max="14357" width="13.7109375" style="297" bestFit="1" customWidth="1"/>
    <col min="14358" max="14359" width="11.42578125" style="297"/>
    <col min="14360" max="14360" width="16.85546875" style="297" bestFit="1" customWidth="1"/>
    <col min="14361" max="14361" width="13.140625" style="297" bestFit="1" customWidth="1"/>
    <col min="14362" max="14362" width="16.85546875" style="297" bestFit="1" customWidth="1"/>
    <col min="14363" max="14364" width="15" style="297" bestFit="1" customWidth="1"/>
    <col min="14365" max="14365" width="16.140625" style="297" bestFit="1" customWidth="1"/>
    <col min="14366" max="14366" width="16.5703125" style="297" bestFit="1" customWidth="1"/>
    <col min="14367" max="14590" width="11.42578125" style="297"/>
    <col min="14591" max="14591" width="1.7109375" style="297" customWidth="1"/>
    <col min="14592" max="14592" width="15" style="297" customWidth="1"/>
    <col min="14593" max="14593" width="0" style="297" hidden="1" customWidth="1"/>
    <col min="14594" max="14594" width="12.7109375" style="297" customWidth="1"/>
    <col min="14595" max="14595" width="5.140625" style="297" customWidth="1"/>
    <col min="14596" max="14596" width="63.5703125" style="297" bestFit="1" customWidth="1"/>
    <col min="14597" max="14597" width="17.7109375" style="297" customWidth="1"/>
    <col min="14598" max="14598" width="19.5703125" style="297" customWidth="1"/>
    <col min="14599" max="14599" width="17.140625" style="297" bestFit="1" customWidth="1"/>
    <col min="14600" max="14600" width="12" style="297" bestFit="1" customWidth="1"/>
    <col min="14601" max="14601" width="18" style="297" bestFit="1" customWidth="1"/>
    <col min="14602" max="14603" width="16" style="297" bestFit="1" customWidth="1"/>
    <col min="14604" max="14604" width="18.42578125" style="297" bestFit="1" customWidth="1"/>
    <col min="14605" max="14605" width="22.42578125" style="297" bestFit="1" customWidth="1"/>
    <col min="14606" max="14606" width="12.140625" style="297" bestFit="1" customWidth="1"/>
    <col min="14607" max="14607" width="13.28515625" style="297" bestFit="1" customWidth="1"/>
    <col min="14608" max="14608" width="15.42578125" style="297" bestFit="1" customWidth="1"/>
    <col min="14609" max="14609" width="19.5703125" style="297" bestFit="1" customWidth="1"/>
    <col min="14610" max="14611" width="13.140625" style="297" bestFit="1" customWidth="1"/>
    <col min="14612" max="14612" width="15.140625" style="297" bestFit="1" customWidth="1"/>
    <col min="14613" max="14613" width="13.7109375" style="297" bestFit="1" customWidth="1"/>
    <col min="14614" max="14615" width="11.42578125" style="297"/>
    <col min="14616" max="14616" width="16.85546875" style="297" bestFit="1" customWidth="1"/>
    <col min="14617" max="14617" width="13.140625" style="297" bestFit="1" customWidth="1"/>
    <col min="14618" max="14618" width="16.85546875" style="297" bestFit="1" customWidth="1"/>
    <col min="14619" max="14620" width="15" style="297" bestFit="1" customWidth="1"/>
    <col min="14621" max="14621" width="16.140625" style="297" bestFit="1" customWidth="1"/>
    <col min="14622" max="14622" width="16.5703125" style="297" bestFit="1" customWidth="1"/>
    <col min="14623" max="14846" width="11.42578125" style="297"/>
    <col min="14847" max="14847" width="1.7109375" style="297" customWidth="1"/>
    <col min="14848" max="14848" width="15" style="297" customWidth="1"/>
    <col min="14849" max="14849" width="0" style="297" hidden="1" customWidth="1"/>
    <col min="14850" max="14850" width="12.7109375" style="297" customWidth="1"/>
    <col min="14851" max="14851" width="5.140625" style="297" customWidth="1"/>
    <col min="14852" max="14852" width="63.5703125" style="297" bestFit="1" customWidth="1"/>
    <col min="14853" max="14853" width="17.7109375" style="297" customWidth="1"/>
    <col min="14854" max="14854" width="19.5703125" style="297" customWidth="1"/>
    <col min="14855" max="14855" width="17.140625" style="297" bestFit="1" customWidth="1"/>
    <col min="14856" max="14856" width="12" style="297" bestFit="1" customWidth="1"/>
    <col min="14857" max="14857" width="18" style="297" bestFit="1" customWidth="1"/>
    <col min="14858" max="14859" width="16" style="297" bestFit="1" customWidth="1"/>
    <col min="14860" max="14860" width="18.42578125" style="297" bestFit="1" customWidth="1"/>
    <col min="14861" max="14861" width="22.42578125" style="297" bestFit="1" customWidth="1"/>
    <col min="14862" max="14862" width="12.140625" style="297" bestFit="1" customWidth="1"/>
    <col min="14863" max="14863" width="13.28515625" style="297" bestFit="1" customWidth="1"/>
    <col min="14864" max="14864" width="15.42578125" style="297" bestFit="1" customWidth="1"/>
    <col min="14865" max="14865" width="19.5703125" style="297" bestFit="1" customWidth="1"/>
    <col min="14866" max="14867" width="13.140625" style="297" bestFit="1" customWidth="1"/>
    <col min="14868" max="14868" width="15.140625" style="297" bestFit="1" customWidth="1"/>
    <col min="14869" max="14869" width="13.7109375" style="297" bestFit="1" customWidth="1"/>
    <col min="14870" max="14871" width="11.42578125" style="297"/>
    <col min="14872" max="14872" width="16.85546875" style="297" bestFit="1" customWidth="1"/>
    <col min="14873" max="14873" width="13.140625" style="297" bestFit="1" customWidth="1"/>
    <col min="14874" max="14874" width="16.85546875" style="297" bestFit="1" customWidth="1"/>
    <col min="14875" max="14876" width="15" style="297" bestFit="1" customWidth="1"/>
    <col min="14877" max="14877" width="16.140625" style="297" bestFit="1" customWidth="1"/>
    <col min="14878" max="14878" width="16.5703125" style="297" bestFit="1" customWidth="1"/>
    <col min="14879" max="15102" width="11.42578125" style="297"/>
    <col min="15103" max="15103" width="1.7109375" style="297" customWidth="1"/>
    <col min="15104" max="15104" width="15" style="297" customWidth="1"/>
    <col min="15105" max="15105" width="0" style="297" hidden="1" customWidth="1"/>
    <col min="15106" max="15106" width="12.7109375" style="297" customWidth="1"/>
    <col min="15107" max="15107" width="5.140625" style="297" customWidth="1"/>
    <col min="15108" max="15108" width="63.5703125" style="297" bestFit="1" customWidth="1"/>
    <col min="15109" max="15109" width="17.7109375" style="297" customWidth="1"/>
    <col min="15110" max="15110" width="19.5703125" style="297" customWidth="1"/>
    <col min="15111" max="15111" width="17.140625" style="297" bestFit="1" customWidth="1"/>
    <col min="15112" max="15112" width="12" style="297" bestFit="1" customWidth="1"/>
    <col min="15113" max="15113" width="18" style="297" bestFit="1" customWidth="1"/>
    <col min="15114" max="15115" width="16" style="297" bestFit="1" customWidth="1"/>
    <col min="15116" max="15116" width="18.42578125" style="297" bestFit="1" customWidth="1"/>
    <col min="15117" max="15117" width="22.42578125" style="297" bestFit="1" customWidth="1"/>
    <col min="15118" max="15118" width="12.140625" style="297" bestFit="1" customWidth="1"/>
    <col min="15119" max="15119" width="13.28515625" style="297" bestFit="1" customWidth="1"/>
    <col min="15120" max="15120" width="15.42578125" style="297" bestFit="1" customWidth="1"/>
    <col min="15121" max="15121" width="19.5703125" style="297" bestFit="1" customWidth="1"/>
    <col min="15122" max="15123" width="13.140625" style="297" bestFit="1" customWidth="1"/>
    <col min="15124" max="15124" width="15.140625" style="297" bestFit="1" customWidth="1"/>
    <col min="15125" max="15125" width="13.7109375" style="297" bestFit="1" customWidth="1"/>
    <col min="15126" max="15127" width="11.42578125" style="297"/>
    <col min="15128" max="15128" width="16.85546875" style="297" bestFit="1" customWidth="1"/>
    <col min="15129" max="15129" width="13.140625" style="297" bestFit="1" customWidth="1"/>
    <col min="15130" max="15130" width="16.85546875" style="297" bestFit="1" customWidth="1"/>
    <col min="15131" max="15132" width="15" style="297" bestFit="1" customWidth="1"/>
    <col min="15133" max="15133" width="16.140625" style="297" bestFit="1" customWidth="1"/>
    <col min="15134" max="15134" width="16.5703125" style="297" bestFit="1" customWidth="1"/>
    <col min="15135" max="15358" width="11.42578125" style="297"/>
    <col min="15359" max="15359" width="1.7109375" style="297" customWidth="1"/>
    <col min="15360" max="15360" width="15" style="297" customWidth="1"/>
    <col min="15361" max="15361" width="0" style="297" hidden="1" customWidth="1"/>
    <col min="15362" max="15362" width="12.7109375" style="297" customWidth="1"/>
    <col min="15363" max="15363" width="5.140625" style="297" customWidth="1"/>
    <col min="15364" max="15364" width="63.5703125" style="297" bestFit="1" customWidth="1"/>
    <col min="15365" max="15365" width="17.7109375" style="297" customWidth="1"/>
    <col min="15366" max="15366" width="19.5703125" style="297" customWidth="1"/>
    <col min="15367" max="15367" width="17.140625" style="297" bestFit="1" customWidth="1"/>
    <col min="15368" max="15368" width="12" style="297" bestFit="1" customWidth="1"/>
    <col min="15369" max="15369" width="18" style="297" bestFit="1" customWidth="1"/>
    <col min="15370" max="15371" width="16" style="297" bestFit="1" customWidth="1"/>
    <col min="15372" max="15372" width="18.42578125" style="297" bestFit="1" customWidth="1"/>
    <col min="15373" max="15373" width="22.42578125" style="297" bestFit="1" customWidth="1"/>
    <col min="15374" max="15374" width="12.140625" style="297" bestFit="1" customWidth="1"/>
    <col min="15375" max="15375" width="13.28515625" style="297" bestFit="1" customWidth="1"/>
    <col min="15376" max="15376" width="15.42578125" style="297" bestFit="1" customWidth="1"/>
    <col min="15377" max="15377" width="19.5703125" style="297" bestFit="1" customWidth="1"/>
    <col min="15378" max="15379" width="13.140625" style="297" bestFit="1" customWidth="1"/>
    <col min="15380" max="15380" width="15.140625" style="297" bestFit="1" customWidth="1"/>
    <col min="15381" max="15381" width="13.7109375" style="297" bestFit="1" customWidth="1"/>
    <col min="15382" max="15383" width="11.42578125" style="297"/>
    <col min="15384" max="15384" width="16.85546875" style="297" bestFit="1" customWidth="1"/>
    <col min="15385" max="15385" width="13.140625" style="297" bestFit="1" customWidth="1"/>
    <col min="15386" max="15386" width="16.85546875" style="297" bestFit="1" customWidth="1"/>
    <col min="15387" max="15388" width="15" style="297" bestFit="1" customWidth="1"/>
    <col min="15389" max="15389" width="16.140625" style="297" bestFit="1" customWidth="1"/>
    <col min="15390" max="15390" width="16.5703125" style="297" bestFit="1" customWidth="1"/>
    <col min="15391" max="15614" width="11.42578125" style="297"/>
    <col min="15615" max="15615" width="1.7109375" style="297" customWidth="1"/>
    <col min="15616" max="15616" width="15" style="297" customWidth="1"/>
    <col min="15617" max="15617" width="0" style="297" hidden="1" customWidth="1"/>
    <col min="15618" max="15618" width="12.7109375" style="297" customWidth="1"/>
    <col min="15619" max="15619" width="5.140625" style="297" customWidth="1"/>
    <col min="15620" max="15620" width="63.5703125" style="297" bestFit="1" customWidth="1"/>
    <col min="15621" max="15621" width="17.7109375" style="297" customWidth="1"/>
    <col min="15622" max="15622" width="19.5703125" style="297" customWidth="1"/>
    <col min="15623" max="15623" width="17.140625" style="297" bestFit="1" customWidth="1"/>
    <col min="15624" max="15624" width="12" style="297" bestFit="1" customWidth="1"/>
    <col min="15625" max="15625" width="18" style="297" bestFit="1" customWidth="1"/>
    <col min="15626" max="15627" width="16" style="297" bestFit="1" customWidth="1"/>
    <col min="15628" max="15628" width="18.42578125" style="297" bestFit="1" customWidth="1"/>
    <col min="15629" max="15629" width="22.42578125" style="297" bestFit="1" customWidth="1"/>
    <col min="15630" max="15630" width="12.140625" style="297" bestFit="1" customWidth="1"/>
    <col min="15631" max="15631" width="13.28515625" style="297" bestFit="1" customWidth="1"/>
    <col min="15632" max="15632" width="15.42578125" style="297" bestFit="1" customWidth="1"/>
    <col min="15633" max="15633" width="19.5703125" style="297" bestFit="1" customWidth="1"/>
    <col min="15634" max="15635" width="13.140625" style="297" bestFit="1" customWidth="1"/>
    <col min="15636" max="15636" width="15.140625" style="297" bestFit="1" customWidth="1"/>
    <col min="15637" max="15637" width="13.7109375" style="297" bestFit="1" customWidth="1"/>
    <col min="15638" max="15639" width="11.42578125" style="297"/>
    <col min="15640" max="15640" width="16.85546875" style="297" bestFit="1" customWidth="1"/>
    <col min="15641" max="15641" width="13.140625" style="297" bestFit="1" customWidth="1"/>
    <col min="15642" max="15642" width="16.85546875" style="297" bestFit="1" customWidth="1"/>
    <col min="15643" max="15644" width="15" style="297" bestFit="1" customWidth="1"/>
    <col min="15645" max="15645" width="16.140625" style="297" bestFit="1" customWidth="1"/>
    <col min="15646" max="15646" width="16.5703125" style="297" bestFit="1" customWidth="1"/>
    <col min="15647" max="15870" width="11.42578125" style="297"/>
    <col min="15871" max="15871" width="1.7109375" style="297" customWidth="1"/>
    <col min="15872" max="15872" width="15" style="297" customWidth="1"/>
    <col min="15873" max="15873" width="0" style="297" hidden="1" customWidth="1"/>
    <col min="15874" max="15874" width="12.7109375" style="297" customWidth="1"/>
    <col min="15875" max="15875" width="5.140625" style="297" customWidth="1"/>
    <col min="15876" max="15876" width="63.5703125" style="297" bestFit="1" customWidth="1"/>
    <col min="15877" max="15877" width="17.7109375" style="297" customWidth="1"/>
    <col min="15878" max="15878" width="19.5703125" style="297" customWidth="1"/>
    <col min="15879" max="15879" width="17.140625" style="297" bestFit="1" customWidth="1"/>
    <col min="15880" max="15880" width="12" style="297" bestFit="1" customWidth="1"/>
    <col min="15881" max="15881" width="18" style="297" bestFit="1" customWidth="1"/>
    <col min="15882" max="15883" width="16" style="297" bestFit="1" customWidth="1"/>
    <col min="15884" max="15884" width="18.42578125" style="297" bestFit="1" customWidth="1"/>
    <col min="15885" max="15885" width="22.42578125" style="297" bestFit="1" customWidth="1"/>
    <col min="15886" max="15886" width="12.140625" style="297" bestFit="1" customWidth="1"/>
    <col min="15887" max="15887" width="13.28515625" style="297" bestFit="1" customWidth="1"/>
    <col min="15888" max="15888" width="15.42578125" style="297" bestFit="1" customWidth="1"/>
    <col min="15889" max="15889" width="19.5703125" style="297" bestFit="1" customWidth="1"/>
    <col min="15890" max="15891" width="13.140625" style="297" bestFit="1" customWidth="1"/>
    <col min="15892" max="15892" width="15.140625" style="297" bestFit="1" customWidth="1"/>
    <col min="15893" max="15893" width="13.7109375" style="297" bestFit="1" customWidth="1"/>
    <col min="15894" max="15895" width="11.42578125" style="297"/>
    <col min="15896" max="15896" width="16.85546875" style="297" bestFit="1" customWidth="1"/>
    <col min="15897" max="15897" width="13.140625" style="297" bestFit="1" customWidth="1"/>
    <col min="15898" max="15898" width="16.85546875" style="297" bestFit="1" customWidth="1"/>
    <col min="15899" max="15900" width="15" style="297" bestFit="1" customWidth="1"/>
    <col min="15901" max="15901" width="16.140625" style="297" bestFit="1" customWidth="1"/>
    <col min="15902" max="15902" width="16.5703125" style="297" bestFit="1" customWidth="1"/>
    <col min="15903" max="16126" width="11.42578125" style="297"/>
    <col min="16127" max="16127" width="1.7109375" style="297" customWidth="1"/>
    <col min="16128" max="16128" width="15" style="297" customWidth="1"/>
    <col min="16129" max="16129" width="0" style="297" hidden="1" customWidth="1"/>
    <col min="16130" max="16130" width="12.7109375" style="297" customWidth="1"/>
    <col min="16131" max="16131" width="5.140625" style="297" customWidth="1"/>
    <col min="16132" max="16132" width="63.5703125" style="297" bestFit="1" customWidth="1"/>
    <col min="16133" max="16133" width="17.7109375" style="297" customWidth="1"/>
    <col min="16134" max="16134" width="19.5703125" style="297" customWidth="1"/>
    <col min="16135" max="16135" width="17.140625" style="297" bestFit="1" customWidth="1"/>
    <col min="16136" max="16136" width="12" style="297" bestFit="1" customWidth="1"/>
    <col min="16137" max="16137" width="18" style="297" bestFit="1" customWidth="1"/>
    <col min="16138" max="16139" width="16" style="297" bestFit="1" customWidth="1"/>
    <col min="16140" max="16140" width="18.42578125" style="297" bestFit="1" customWidth="1"/>
    <col min="16141" max="16141" width="22.42578125" style="297" bestFit="1" customWidth="1"/>
    <col min="16142" max="16142" width="12.140625" style="297" bestFit="1" customWidth="1"/>
    <col min="16143" max="16143" width="13.28515625" style="297" bestFit="1" customWidth="1"/>
    <col min="16144" max="16144" width="15.42578125" style="297" bestFit="1" customWidth="1"/>
    <col min="16145" max="16145" width="19.5703125" style="297" bestFit="1" customWidth="1"/>
    <col min="16146" max="16147" width="13.140625" style="297" bestFit="1" customWidth="1"/>
    <col min="16148" max="16148" width="15.140625" style="297" bestFit="1" customWidth="1"/>
    <col min="16149" max="16149" width="13.7109375" style="297" bestFit="1" customWidth="1"/>
    <col min="16150" max="16151" width="11.42578125" style="297"/>
    <col min="16152" max="16152" width="16.85546875" style="297" bestFit="1" customWidth="1"/>
    <col min="16153" max="16153" width="13.140625" style="297" bestFit="1" customWidth="1"/>
    <col min="16154" max="16154" width="16.85546875" style="297" bestFit="1" customWidth="1"/>
    <col min="16155" max="16156" width="15" style="297" bestFit="1" customWidth="1"/>
    <col min="16157" max="16157" width="16.140625" style="297" bestFit="1" customWidth="1"/>
    <col min="16158" max="16158" width="16.5703125" style="297" bestFit="1" customWidth="1"/>
    <col min="16159" max="16384" width="11.42578125" style="297"/>
  </cols>
  <sheetData>
    <row r="3" spans="1:30" ht="15.75">
      <c r="A3" s="295" t="s">
        <v>1378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30" ht="15.75">
      <c r="A4" s="295" t="s">
        <v>1379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8" spans="1:30">
      <c r="A8" s="296"/>
      <c r="B8" s="296"/>
      <c r="C8" s="296"/>
      <c r="D8" s="296"/>
      <c r="E8" s="296"/>
      <c r="F8" s="296"/>
      <c r="G8" s="296"/>
    </row>
    <row r="9" spans="1:30" ht="20.25" customHeight="1">
      <c r="A9" s="296"/>
      <c r="B9" s="1044" t="s">
        <v>382</v>
      </c>
      <c r="C9" s="1045"/>
      <c r="D9" s="1045"/>
      <c r="E9" s="1045"/>
      <c r="F9" s="1045"/>
      <c r="G9" s="1046"/>
      <c r="H9" s="298"/>
    </row>
    <row r="10" spans="1:30" ht="18" customHeight="1">
      <c r="A10" s="296"/>
      <c r="B10" s="1047" t="s">
        <v>1406</v>
      </c>
      <c r="C10" s="1048"/>
      <c r="D10" s="1048"/>
      <c r="E10" s="1048"/>
      <c r="F10" s="1048"/>
      <c r="G10" s="1049"/>
      <c r="H10" s="299"/>
    </row>
    <row r="11" spans="1:30" ht="18" customHeight="1">
      <c r="A11" s="300"/>
      <c r="B11" s="1047" t="s">
        <v>1520</v>
      </c>
      <c r="C11" s="1048"/>
      <c r="D11" s="1048"/>
      <c r="E11" s="1048"/>
      <c r="F11" s="1048"/>
      <c r="G11" s="1049"/>
      <c r="H11" s="299"/>
      <c r="I11" s="301"/>
      <c r="J11" s="301"/>
      <c r="K11" s="302"/>
      <c r="L11" s="302"/>
      <c r="M11" s="303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3"/>
      <c r="AB11" s="303"/>
      <c r="AC11" s="303"/>
      <c r="AD11" s="304"/>
    </row>
    <row r="12" spans="1:30">
      <c r="A12" s="300"/>
      <c r="B12" s="305"/>
      <c r="C12" s="306"/>
      <c r="D12" s="306"/>
      <c r="E12" s="306"/>
      <c r="F12" s="306"/>
      <c r="G12" s="307"/>
      <c r="H12" s="301"/>
      <c r="I12" s="304"/>
      <c r="J12" s="309"/>
      <c r="K12" s="309"/>
      <c r="L12" s="309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</row>
    <row r="13" spans="1:30" ht="40.5" customHeight="1">
      <c r="A13" s="300"/>
      <c r="B13" s="310" t="s">
        <v>1407</v>
      </c>
      <c r="C13" s="311"/>
      <c r="D13" s="312"/>
      <c r="E13" s="313"/>
      <c r="F13" s="312" t="s">
        <v>1408</v>
      </c>
      <c r="G13" s="312" t="s">
        <v>1399</v>
      </c>
      <c r="H13" s="301"/>
      <c r="I13" s="304"/>
      <c r="J13" s="309"/>
      <c r="K13" s="309"/>
      <c r="L13" s="309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</row>
    <row r="14" spans="1:30">
      <c r="A14" s="300"/>
      <c r="B14" s="314"/>
      <c r="C14" s="314"/>
      <c r="D14" s="314"/>
      <c r="E14" s="314"/>
      <c r="F14" s="314"/>
      <c r="G14" s="315"/>
      <c r="H14" s="301"/>
      <c r="I14" s="304"/>
      <c r="J14" s="309"/>
      <c r="K14" s="309"/>
      <c r="L14" s="309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</row>
    <row r="15" spans="1:30" ht="12.75" customHeight="1">
      <c r="A15" s="308"/>
      <c r="B15" s="316"/>
      <c r="C15" s="316">
        <v>50</v>
      </c>
      <c r="D15" s="316"/>
      <c r="E15" s="316"/>
      <c r="F15" s="317" t="s">
        <v>1409</v>
      </c>
      <c r="G15" s="318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19"/>
    </row>
    <row r="16" spans="1:30" ht="12.75" customHeight="1">
      <c r="A16" s="320"/>
      <c r="B16" s="321" t="s">
        <v>385</v>
      </c>
      <c r="C16" s="321"/>
      <c r="D16" s="321"/>
      <c r="E16" s="321"/>
      <c r="F16" s="322" t="s">
        <v>7</v>
      </c>
      <c r="G16" s="324">
        <f>'Desglose de Egresos CP'!H23</f>
        <v>1351467.0712825265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04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</row>
    <row r="17" spans="1:30" ht="12.75" customHeight="1">
      <c r="A17" s="320"/>
      <c r="B17" s="321" t="s">
        <v>399</v>
      </c>
      <c r="C17" s="321"/>
      <c r="D17" s="321"/>
      <c r="E17" s="321"/>
      <c r="F17" s="997" t="s">
        <v>30</v>
      </c>
      <c r="G17" s="324">
        <f>'Desglose de Egresos CP'!H50</f>
        <v>7656715.8298105272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04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</row>
    <row r="18" spans="1:30" ht="12.75" customHeight="1">
      <c r="A18" s="325"/>
      <c r="B18" s="321" t="s">
        <v>401</v>
      </c>
      <c r="C18" s="321"/>
      <c r="D18" s="321"/>
      <c r="E18" s="321"/>
      <c r="F18" s="322" t="s">
        <v>402</v>
      </c>
      <c r="G18" s="324">
        <f>'Desglose de Egresos CP'!H76</f>
        <v>1734607.1609095708</v>
      </c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</row>
    <row r="19" spans="1:30" ht="12.75" customHeight="1">
      <c r="A19" s="325"/>
      <c r="B19" s="321" t="s">
        <v>405</v>
      </c>
      <c r="C19" s="326"/>
      <c r="D19" s="326"/>
      <c r="E19" s="326"/>
      <c r="F19" s="327" t="s">
        <v>406</v>
      </c>
      <c r="G19" s="324">
        <f>'Desglose de Egresos CP'!H103</f>
        <v>4922463.4219167484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</row>
    <row r="20" spans="1:30" ht="12.75" customHeight="1">
      <c r="A20" s="325"/>
      <c r="B20" s="321" t="s">
        <v>412</v>
      </c>
      <c r="C20" s="326"/>
      <c r="D20" s="326"/>
      <c r="E20" s="326"/>
      <c r="F20" s="998" t="s">
        <v>1686</v>
      </c>
      <c r="G20" s="324">
        <f>'Desglose de Egresos CP'!H128</f>
        <v>1589413.0198668281</v>
      </c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</row>
    <row r="21" spans="1:30" ht="12.75" customHeight="1">
      <c r="A21" s="325"/>
      <c r="B21" s="328"/>
      <c r="C21" s="328"/>
      <c r="D21" s="328"/>
      <c r="E21" s="328"/>
      <c r="F21" s="329" t="s">
        <v>1410</v>
      </c>
      <c r="G21" s="330">
        <f>SUM(G16:G20)</f>
        <v>17254666.503786203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31"/>
    </row>
    <row r="22" spans="1:30" ht="12.75" customHeight="1">
      <c r="A22" s="325"/>
      <c r="B22" s="332"/>
      <c r="C22" s="333"/>
      <c r="D22" s="333"/>
      <c r="E22" s="333"/>
      <c r="F22" s="334"/>
      <c r="G22" s="335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31"/>
    </row>
    <row r="23" spans="1:30" ht="12.75" customHeight="1">
      <c r="A23" s="325"/>
      <c r="B23" s="336"/>
      <c r="C23" s="337" t="s">
        <v>1411</v>
      </c>
      <c r="D23" s="337"/>
      <c r="E23" s="337"/>
      <c r="F23" s="338" t="s">
        <v>423</v>
      </c>
      <c r="G23" s="318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</row>
    <row r="24" spans="1:30" ht="12.75" customHeight="1">
      <c r="A24" s="325"/>
      <c r="B24" s="321" t="s">
        <v>424</v>
      </c>
      <c r="C24" s="326"/>
      <c r="D24" s="326"/>
      <c r="E24" s="326"/>
      <c r="F24" s="327" t="s">
        <v>425</v>
      </c>
      <c r="G24" s="324">
        <f>+'Desglose de Egresos CP'!H155</f>
        <v>3057889.1323049045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</row>
    <row r="25" spans="1:30" ht="12.75" customHeight="1">
      <c r="A25" s="325"/>
      <c r="B25" s="321" t="s">
        <v>437</v>
      </c>
      <c r="C25" s="326"/>
      <c r="D25" s="326"/>
      <c r="E25" s="326"/>
      <c r="F25" s="998" t="s">
        <v>1687</v>
      </c>
      <c r="G25" s="324">
        <f>'Desglose de Egresos CP'!H189</f>
        <v>2061974.7861892756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</row>
    <row r="26" spans="1:30" ht="12.75" customHeight="1">
      <c r="A26" s="325"/>
      <c r="B26" s="321" t="s">
        <v>446</v>
      </c>
      <c r="C26" s="326"/>
      <c r="D26" s="326"/>
      <c r="E26" s="326"/>
      <c r="F26" s="327" t="s">
        <v>124</v>
      </c>
      <c r="G26" s="324">
        <f>'Desglose de Egresos CP'!H211</f>
        <v>1005451.1352922627</v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19"/>
    </row>
    <row r="27" spans="1:30" ht="12.75" customHeight="1">
      <c r="A27" s="325"/>
      <c r="B27" s="321" t="s">
        <v>452</v>
      </c>
      <c r="C27" s="326"/>
      <c r="D27" s="326"/>
      <c r="E27" s="326"/>
      <c r="F27" s="998" t="s">
        <v>131</v>
      </c>
      <c r="G27" s="324">
        <f>'Desglose de Egresos CP'!H237</f>
        <v>1334734.6924001281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</row>
    <row r="28" spans="1:30" ht="12.75" customHeight="1">
      <c r="A28" s="325"/>
      <c r="B28" s="321" t="s">
        <v>457</v>
      </c>
      <c r="C28" s="326"/>
      <c r="D28" s="326"/>
      <c r="E28" s="326"/>
      <c r="F28" s="327" t="s">
        <v>458</v>
      </c>
      <c r="G28" s="324">
        <f>'Desglose de Egresos CP'!H263</f>
        <v>1837502.2331694381</v>
      </c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</row>
    <row r="29" spans="1:30" ht="12.75" customHeight="1">
      <c r="A29" s="325"/>
      <c r="B29" s="321" t="s">
        <v>466</v>
      </c>
      <c r="C29" s="326"/>
      <c r="D29" s="326"/>
      <c r="E29" s="326"/>
      <c r="F29" s="327" t="s">
        <v>148</v>
      </c>
      <c r="G29" s="324">
        <f>'Desglose de Egresos CP'!H316</f>
        <v>6207215.5769208837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</row>
    <row r="30" spans="1:30" ht="12.75" customHeight="1">
      <c r="A30" s="325"/>
      <c r="B30" s="321" t="s">
        <v>473</v>
      </c>
      <c r="C30" s="326"/>
      <c r="D30" s="326"/>
      <c r="E30" s="326"/>
      <c r="F30" s="327" t="s">
        <v>474</v>
      </c>
      <c r="G30" s="324">
        <f>'Desglose de Egresos CP'!H335</f>
        <v>378751.30789683206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</row>
    <row r="31" spans="1:30" ht="12.75" customHeight="1">
      <c r="A31" s="325"/>
      <c r="B31" s="321" t="s">
        <v>477</v>
      </c>
      <c r="C31" s="326"/>
      <c r="D31" s="326"/>
      <c r="E31" s="326"/>
      <c r="F31" s="998" t="s">
        <v>1004</v>
      </c>
      <c r="G31" s="324">
        <f>+'Desglose de Egresos CP'!H362</f>
        <v>1091760.7960000001</v>
      </c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</row>
    <row r="32" spans="1:30" ht="12.75" customHeight="1">
      <c r="A32" s="325"/>
      <c r="B32" s="321"/>
      <c r="C32" s="326"/>
      <c r="D32" s="326"/>
      <c r="E32" s="326"/>
      <c r="F32" s="327"/>
      <c r="G32" s="324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</row>
    <row r="33" spans="1:30" ht="12.75" customHeight="1">
      <c r="A33" s="325"/>
      <c r="B33" s="328"/>
      <c r="C33" s="339"/>
      <c r="D33" s="339"/>
      <c r="E33" s="339"/>
      <c r="F33" s="340" t="s">
        <v>1412</v>
      </c>
      <c r="G33" s="330">
        <f>SUM(G24:G31)</f>
        <v>16975279.660173725</v>
      </c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</row>
    <row r="34" spans="1:30" ht="12.75" customHeight="1">
      <c r="A34" s="325"/>
      <c r="B34" s="332"/>
      <c r="C34" s="333"/>
      <c r="D34" s="333"/>
      <c r="E34" s="333"/>
      <c r="F34" s="334"/>
      <c r="G34" s="335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</row>
    <row r="35" spans="1:30" ht="12.75" customHeight="1">
      <c r="A35" s="325"/>
      <c r="B35" s="336"/>
      <c r="C35" s="337" t="s">
        <v>1413</v>
      </c>
      <c r="D35" s="337"/>
      <c r="E35" s="337"/>
      <c r="F35" s="341" t="s">
        <v>1414</v>
      </c>
      <c r="G35" s="318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</row>
    <row r="36" spans="1:30" ht="12.75" customHeight="1">
      <c r="A36" s="325"/>
      <c r="B36" s="321" t="s">
        <v>483</v>
      </c>
      <c r="C36" s="326"/>
      <c r="D36" s="326"/>
      <c r="E36" s="326"/>
      <c r="F36" s="327" t="s">
        <v>1415</v>
      </c>
      <c r="G36" s="324">
        <f>'Desglose de Egresos CP'!H446</f>
        <v>2692268.0986881023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</row>
    <row r="37" spans="1:30" ht="12.75" customHeight="1">
      <c r="A37" s="325"/>
      <c r="B37" s="321" t="s">
        <v>487</v>
      </c>
      <c r="C37" s="326"/>
      <c r="D37" s="326"/>
      <c r="E37" s="326"/>
      <c r="F37" s="327" t="s">
        <v>1416</v>
      </c>
      <c r="G37" s="324">
        <f>'Desglose de Egresos CP'!H510</f>
        <v>1367168.8523778622</v>
      </c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</row>
    <row r="38" spans="1:30" ht="12.75" customHeight="1">
      <c r="A38" s="325"/>
      <c r="B38" s="321" t="s">
        <v>490</v>
      </c>
      <c r="C38" s="326"/>
      <c r="D38" s="326"/>
      <c r="E38" s="326"/>
      <c r="F38" s="998" t="s">
        <v>1688</v>
      </c>
      <c r="G38" s="324">
        <f>'Desglose de Egresos CP'!H557</f>
        <v>1610351.8176657245</v>
      </c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</row>
    <row r="39" spans="1:30" ht="12.75" customHeight="1">
      <c r="A39" s="325"/>
      <c r="B39" s="321"/>
      <c r="C39" s="326"/>
      <c r="D39" s="326"/>
      <c r="E39" s="326"/>
      <c r="F39" s="327"/>
      <c r="G39" s="324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</row>
    <row r="40" spans="1:30" ht="12.75" customHeight="1">
      <c r="A40" s="325"/>
      <c r="B40" s="328"/>
      <c r="C40" s="328"/>
      <c r="D40" s="328"/>
      <c r="E40" s="328"/>
      <c r="F40" s="329" t="s">
        <v>1417</v>
      </c>
      <c r="G40" s="342">
        <f>SUM(G36:G38)</f>
        <v>5669788.7687316891</v>
      </c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</row>
    <row r="41" spans="1:30" ht="12.75" customHeight="1">
      <c r="A41" s="325"/>
      <c r="B41" s="332"/>
      <c r="C41" s="333"/>
      <c r="D41" s="333"/>
      <c r="E41" s="333"/>
      <c r="F41" s="334"/>
      <c r="G41" s="335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</row>
    <row r="42" spans="1:30" ht="12.75" customHeight="1">
      <c r="A42" s="325"/>
      <c r="B42" s="336"/>
      <c r="C42" s="337" t="s">
        <v>1418</v>
      </c>
      <c r="D42" s="337"/>
      <c r="E42" s="337"/>
      <c r="F42" s="338" t="s">
        <v>1689</v>
      </c>
      <c r="G42" s="318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</row>
    <row r="43" spans="1:30" ht="12.75" customHeight="1">
      <c r="A43" s="325"/>
      <c r="B43" s="321" t="s">
        <v>494</v>
      </c>
      <c r="C43" s="326"/>
      <c r="D43" s="326"/>
      <c r="E43" s="326"/>
      <c r="F43" s="998" t="s">
        <v>1689</v>
      </c>
      <c r="G43" s="324">
        <f>'Desglose de Egresos CP'!H594-196000</f>
        <v>2014061.7321574674</v>
      </c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</row>
    <row r="44" spans="1:30" ht="12.75" customHeight="1">
      <c r="A44" s="325"/>
      <c r="B44" s="328"/>
      <c r="C44" s="328"/>
      <c r="D44" s="328"/>
      <c r="E44" s="328"/>
      <c r="F44" s="329" t="s">
        <v>1690</v>
      </c>
      <c r="G44" s="342">
        <f>SUM(G43)</f>
        <v>2014061.7321574674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19"/>
    </row>
    <row r="45" spans="1:30" ht="12.75" customHeight="1">
      <c r="A45" s="325"/>
      <c r="B45" s="332"/>
      <c r="C45" s="333"/>
      <c r="D45" s="333"/>
      <c r="E45" s="333"/>
      <c r="F45" s="343"/>
      <c r="G45" s="324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19"/>
    </row>
    <row r="46" spans="1:30" ht="12.75" customHeight="1">
      <c r="A46" s="325"/>
      <c r="B46" s="336"/>
      <c r="C46" s="337" t="s">
        <v>1419</v>
      </c>
      <c r="D46" s="337"/>
      <c r="E46" s="337"/>
      <c r="F46" s="338" t="s">
        <v>1692</v>
      </c>
      <c r="G46" s="318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</row>
    <row r="47" spans="1:30" ht="12.75" customHeight="1">
      <c r="A47" s="325"/>
      <c r="B47" s="321" t="s">
        <v>502</v>
      </c>
      <c r="C47" s="326"/>
      <c r="D47" s="326"/>
      <c r="E47" s="326"/>
      <c r="F47" s="999" t="s">
        <v>1691</v>
      </c>
      <c r="G47" s="345">
        <f>'Desglose de Egresos CP'!H647-3900000-1225000-1466688.58-587474.73</f>
        <v>6574943.9388716351</v>
      </c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</row>
    <row r="48" spans="1:30" ht="12.75" customHeight="1">
      <c r="A48" s="325"/>
      <c r="B48" s="321" t="s">
        <v>1654</v>
      </c>
      <c r="C48" s="326"/>
      <c r="D48" s="326"/>
      <c r="E48" s="326"/>
      <c r="F48" s="998" t="s">
        <v>1693</v>
      </c>
      <c r="G48" s="324">
        <v>587474.73</v>
      </c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</row>
    <row r="49" spans="1:30" ht="12.75" customHeight="1">
      <c r="A49" s="325"/>
      <c r="B49" s="328"/>
      <c r="C49" s="328"/>
      <c r="D49" s="328"/>
      <c r="E49" s="328"/>
      <c r="F49" s="329" t="s">
        <v>1694</v>
      </c>
      <c r="G49" s="342">
        <f>SUM(G47:G48)</f>
        <v>7162418.6688716356</v>
      </c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</row>
    <row r="50" spans="1:30" ht="12.75" customHeight="1">
      <c r="A50" s="325"/>
      <c r="B50" s="332"/>
      <c r="C50" s="333"/>
      <c r="D50" s="333"/>
      <c r="E50" s="333"/>
      <c r="F50" s="346"/>
      <c r="G50" s="345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</row>
    <row r="51" spans="1:30" ht="12.75" customHeight="1">
      <c r="A51" s="325"/>
      <c r="B51" s="336"/>
      <c r="C51" s="337" t="s">
        <v>1420</v>
      </c>
      <c r="D51" s="337"/>
      <c r="E51" s="337"/>
      <c r="F51" s="338" t="s">
        <v>515</v>
      </c>
      <c r="G51" s="318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</row>
    <row r="52" spans="1:30" ht="12.75" customHeight="1">
      <c r="A52" s="325"/>
      <c r="B52" s="321" t="s">
        <v>516</v>
      </c>
      <c r="C52" s="326"/>
      <c r="D52" s="326"/>
      <c r="E52" s="326"/>
      <c r="F52" s="327" t="s">
        <v>1421</v>
      </c>
      <c r="G52" s="324">
        <f>'Desglose de Egresos CP'!H668</f>
        <v>1193384.9345399484</v>
      </c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</row>
    <row r="53" spans="1:30" ht="12.75" customHeight="1">
      <c r="A53" s="325"/>
      <c r="B53" s="321" t="s">
        <v>521</v>
      </c>
      <c r="C53" s="326"/>
      <c r="D53" s="326"/>
      <c r="E53" s="326"/>
      <c r="F53" s="998" t="s">
        <v>282</v>
      </c>
      <c r="G53" s="324">
        <f>'Desglose de Egresos CP'!H697</f>
        <v>3325280.1652726233</v>
      </c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</row>
    <row r="54" spans="1:30" ht="12.75" customHeight="1">
      <c r="A54" s="325"/>
      <c r="B54" s="321" t="s">
        <v>525</v>
      </c>
      <c r="C54" s="326"/>
      <c r="D54" s="326"/>
      <c r="E54" s="326"/>
      <c r="F54" s="998" t="s">
        <v>1696</v>
      </c>
      <c r="G54" s="324">
        <f>'Desglose de Egresos CP'!H716</f>
        <v>472278.80445029249</v>
      </c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</row>
    <row r="55" spans="1:30" ht="12.75" customHeight="1">
      <c r="A55" s="325"/>
      <c r="B55" s="321"/>
      <c r="C55" s="321"/>
      <c r="D55" s="321"/>
      <c r="E55" s="321"/>
      <c r="F55" s="329" t="s">
        <v>1695</v>
      </c>
      <c r="G55" s="342">
        <f>SUM(G52:G54)</f>
        <v>4990943.904262864</v>
      </c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</row>
    <row r="56" spans="1:30" ht="12.75" customHeight="1">
      <c r="A56" s="325"/>
      <c r="B56" s="332"/>
      <c r="C56" s="333"/>
      <c r="D56" s="333"/>
      <c r="E56" s="333"/>
      <c r="F56" s="343"/>
      <c r="G56" s="324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</row>
    <row r="57" spans="1:30" ht="12.75" customHeight="1">
      <c r="A57" s="325"/>
      <c r="B57" s="336"/>
      <c r="C57" s="337" t="s">
        <v>1422</v>
      </c>
      <c r="D57" s="337"/>
      <c r="E57" s="337"/>
      <c r="F57" s="347" t="s">
        <v>1697</v>
      </c>
      <c r="G57" s="348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</row>
    <row r="58" spans="1:30" ht="12.75" customHeight="1">
      <c r="A58" s="325"/>
      <c r="B58" s="321" t="s">
        <v>528</v>
      </c>
      <c r="C58" s="326"/>
      <c r="D58" s="326"/>
      <c r="E58" s="326"/>
      <c r="F58" s="999" t="s">
        <v>1697</v>
      </c>
      <c r="G58" s="345">
        <f>'Desglose de Egresos CP'!H768</f>
        <v>13172708.362509871</v>
      </c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</row>
    <row r="59" spans="1:30" ht="12.75" customHeight="1">
      <c r="A59" s="325"/>
      <c r="B59" s="328"/>
      <c r="C59" s="328"/>
      <c r="D59" s="328"/>
      <c r="E59" s="328"/>
      <c r="F59" s="329" t="s">
        <v>1698</v>
      </c>
      <c r="G59" s="342">
        <f>SUM(G58)</f>
        <v>13172708.362509871</v>
      </c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</row>
    <row r="60" spans="1:30" ht="12.75" customHeight="1">
      <c r="A60" s="325"/>
      <c r="B60" s="332"/>
      <c r="C60" s="333"/>
      <c r="D60" s="333"/>
      <c r="E60" s="333"/>
      <c r="F60" s="343"/>
      <c r="G60" s="324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</row>
    <row r="61" spans="1:30" ht="12.75" customHeight="1">
      <c r="A61" s="325"/>
      <c r="B61" s="336"/>
      <c r="C61" s="337" t="s">
        <v>1423</v>
      </c>
      <c r="D61" s="337"/>
      <c r="E61" s="337"/>
      <c r="F61" s="347" t="s">
        <v>1424</v>
      </c>
      <c r="G61" s="348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</row>
    <row r="62" spans="1:30" ht="12.75" customHeight="1">
      <c r="A62" s="325"/>
      <c r="B62" s="321" t="s">
        <v>564</v>
      </c>
      <c r="C62" s="326"/>
      <c r="D62" s="326"/>
      <c r="E62" s="326"/>
      <c r="F62" s="999" t="s">
        <v>1699</v>
      </c>
      <c r="G62" s="345">
        <f>+'Desglose de Egresos CP'!H825</f>
        <v>6567077.3600061927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</row>
    <row r="63" spans="1:30" ht="12.75" customHeight="1">
      <c r="A63" s="325"/>
      <c r="B63" s="321" t="s">
        <v>580</v>
      </c>
      <c r="C63" s="326"/>
      <c r="D63" s="326"/>
      <c r="E63" s="326"/>
      <c r="F63" s="344" t="s">
        <v>581</v>
      </c>
      <c r="G63" s="498">
        <f>'Desglose de Egresos CP'!H867</f>
        <v>8073959.3194209328</v>
      </c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</row>
    <row r="64" spans="1:30" ht="12.75" customHeight="1">
      <c r="A64" s="325"/>
      <c r="B64" s="321" t="s">
        <v>596</v>
      </c>
      <c r="C64" s="326"/>
      <c r="D64" s="326"/>
      <c r="E64" s="326"/>
      <c r="F64" s="344" t="s">
        <v>358</v>
      </c>
      <c r="G64" s="345">
        <f>'Desglose de Egresos CP'!H893</f>
        <v>799428.65637918666</v>
      </c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</row>
    <row r="65" spans="1:30" ht="12.75" customHeight="1">
      <c r="A65" s="325"/>
      <c r="B65" s="328"/>
      <c r="C65" s="328"/>
      <c r="D65" s="328"/>
      <c r="E65" s="328"/>
      <c r="F65" s="329" t="s">
        <v>1425</v>
      </c>
      <c r="G65" s="342">
        <f>SUM(G62:G64)</f>
        <v>15440465.335806312</v>
      </c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</row>
    <row r="66" spans="1:30" ht="12.75" customHeight="1">
      <c r="A66" s="325"/>
      <c r="B66" s="332"/>
      <c r="C66" s="333"/>
      <c r="D66" s="333"/>
      <c r="E66" s="349"/>
      <c r="F66" s="350"/>
      <c r="G66" s="324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</row>
    <row r="67" spans="1:30" ht="12.75" customHeight="1">
      <c r="A67" s="325"/>
      <c r="B67" s="336"/>
      <c r="C67" s="337" t="s">
        <v>1426</v>
      </c>
      <c r="D67" s="337"/>
      <c r="E67" s="351"/>
      <c r="F67" s="352" t="s">
        <v>1427</v>
      </c>
      <c r="G67" s="348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</row>
    <row r="68" spans="1:30" ht="12.75" customHeight="1">
      <c r="A68" s="325"/>
      <c r="B68" s="321" t="s">
        <v>1428</v>
      </c>
      <c r="C68" s="326"/>
      <c r="D68" s="326"/>
      <c r="E68" s="353"/>
      <c r="F68" s="144" t="s">
        <v>1429</v>
      </c>
      <c r="G68" s="345">
        <f>'Desglose de Egresos CP'!H921</f>
        <v>2827920</v>
      </c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</row>
    <row r="69" spans="1:30" ht="12.75" customHeight="1">
      <c r="A69" s="325"/>
      <c r="B69" s="354" t="s">
        <v>1430</v>
      </c>
      <c r="C69" s="355"/>
      <c r="D69" s="355"/>
      <c r="E69" s="356"/>
      <c r="F69" s="144" t="s">
        <v>1431</v>
      </c>
      <c r="G69" s="345">
        <f>'Desglose de Egresos CP'!H922</f>
        <v>5928516</v>
      </c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</row>
    <row r="70" spans="1:30" ht="12.75" customHeight="1">
      <c r="A70" s="325"/>
      <c r="B70" s="354" t="s">
        <v>1432</v>
      </c>
      <c r="C70" s="355"/>
      <c r="D70" s="355"/>
      <c r="E70" s="356"/>
      <c r="F70" s="144" t="s">
        <v>1433</v>
      </c>
      <c r="G70" s="345">
        <f>'Desglose de Egresos CP'!H923</f>
        <v>3586967</v>
      </c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</row>
    <row r="71" spans="1:30" ht="12.75" customHeight="1">
      <c r="A71" s="325"/>
      <c r="B71" s="354" t="s">
        <v>1434</v>
      </c>
      <c r="C71" s="355"/>
      <c r="D71" s="355"/>
      <c r="E71" s="356"/>
      <c r="F71" s="357" t="s">
        <v>1435</v>
      </c>
      <c r="G71" s="345">
        <f>'Desglose de Egresos CP'!H920</f>
        <v>1500000</v>
      </c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</row>
    <row r="72" spans="1:30" ht="12.75" customHeight="1">
      <c r="A72" s="325"/>
      <c r="B72" s="321"/>
      <c r="C72" s="321"/>
      <c r="D72" s="321"/>
      <c r="E72" s="358"/>
      <c r="F72" s="359" t="s">
        <v>1436</v>
      </c>
      <c r="G72" s="330">
        <f>SUM(G68:G71)</f>
        <v>13843403</v>
      </c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</row>
    <row r="73" spans="1:30" ht="12.75" customHeight="1">
      <c r="A73" s="325"/>
      <c r="B73" s="332"/>
      <c r="C73" s="333"/>
      <c r="D73" s="333"/>
      <c r="E73" s="333"/>
      <c r="F73" s="343"/>
      <c r="G73" s="324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</row>
    <row r="74" spans="1:30" ht="12.75" customHeight="1">
      <c r="A74" s="325"/>
      <c r="B74" s="336"/>
      <c r="C74" s="337" t="s">
        <v>1422</v>
      </c>
      <c r="D74" s="337"/>
      <c r="E74" s="337"/>
      <c r="F74" s="360" t="s">
        <v>620</v>
      </c>
      <c r="G74" s="348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</row>
    <row r="75" spans="1:30" ht="12.75" customHeight="1">
      <c r="A75" s="325"/>
      <c r="B75" s="321" t="s">
        <v>619</v>
      </c>
      <c r="C75" s="326"/>
      <c r="D75" s="326"/>
      <c r="E75" s="326"/>
      <c r="F75" s="361" t="s">
        <v>1655</v>
      </c>
      <c r="G75" s="345">
        <f>'Desglose de Egresos CP'!H916</f>
        <v>437759.96283999999</v>
      </c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</row>
    <row r="76" spans="1:30" ht="12.75" customHeight="1">
      <c r="A76" s="325"/>
      <c r="B76" s="328"/>
      <c r="C76" s="328"/>
      <c r="D76" s="328"/>
      <c r="E76" s="328"/>
      <c r="F76" s="159" t="s">
        <v>1656</v>
      </c>
      <c r="G76" s="342">
        <f>SUM(G75)</f>
        <v>437759.96283999999</v>
      </c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</row>
    <row r="77" spans="1:30" ht="12.75" customHeight="1">
      <c r="A77" s="325"/>
      <c r="B77" s="362"/>
      <c r="C77" s="363"/>
      <c r="D77" s="363"/>
      <c r="E77" s="363"/>
      <c r="F77" s="364"/>
      <c r="G77" s="365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</row>
    <row r="78" spans="1:30" ht="15" customHeight="1">
      <c r="A78" s="325"/>
      <c r="B78" s="366"/>
      <c r="C78" s="367"/>
      <c r="D78" s="1041" t="s">
        <v>1437</v>
      </c>
      <c r="E78" s="1041"/>
      <c r="F78" s="1042"/>
      <c r="G78" s="368">
        <f>G21+G33+G40+G44+G49+G55+G59+G65+G72+G76</f>
        <v>96961495.899139777</v>
      </c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</row>
    <row r="79" spans="1:30" ht="12.75" customHeight="1">
      <c r="A79" s="325"/>
      <c r="B79" s="369"/>
      <c r="C79" s="370"/>
      <c r="D79" s="370"/>
      <c r="E79" s="370"/>
      <c r="F79" s="371"/>
      <c r="G79" s="372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</row>
    <row r="80" spans="1:30" ht="12.75" hidden="1" customHeight="1">
      <c r="A80" s="325"/>
      <c r="B80" s="373"/>
      <c r="C80" s="374"/>
      <c r="D80" s="374"/>
      <c r="E80" s="374"/>
      <c r="F80" s="375"/>
      <c r="G80" s="230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</row>
    <row r="81" spans="1:30" ht="12.75" hidden="1" customHeight="1">
      <c r="A81" s="325"/>
      <c r="B81" s="376"/>
      <c r="C81" s="374"/>
      <c r="D81" s="374"/>
      <c r="E81" s="374"/>
      <c r="F81" s="375"/>
      <c r="G81" s="230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</row>
    <row r="82" spans="1:30" ht="12.75" hidden="1" customHeight="1">
      <c r="A82" s="325"/>
      <c r="B82" s="377"/>
      <c r="C82" s="377"/>
      <c r="D82" s="377"/>
      <c r="E82" s="377"/>
      <c r="F82" s="378"/>
      <c r="G82" s="215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</row>
    <row r="83" spans="1:30" ht="20.25" hidden="1" customHeight="1">
      <c r="A83" s="325"/>
      <c r="B83" s="1050" t="s">
        <v>382</v>
      </c>
      <c r="C83" s="1051"/>
      <c r="D83" s="1051"/>
      <c r="E83" s="1051"/>
      <c r="F83" s="1051"/>
      <c r="G83" s="1051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</row>
    <row r="84" spans="1:30" ht="18" hidden="1" customHeight="1">
      <c r="A84" s="325"/>
      <c r="B84" s="1047" t="str">
        <f>+B10</f>
        <v>PRESUPUESTO DE EGRESOS</v>
      </c>
      <c r="C84" s="1052"/>
      <c r="D84" s="1052"/>
      <c r="E84" s="1052"/>
      <c r="F84" s="1052"/>
      <c r="G84" s="1052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</row>
    <row r="85" spans="1:30" ht="18" hidden="1" customHeight="1">
      <c r="A85" s="325"/>
      <c r="B85" s="1039" t="s">
        <v>1438</v>
      </c>
      <c r="C85" s="1040"/>
      <c r="D85" s="1040"/>
      <c r="E85" s="1040"/>
      <c r="F85" s="1040"/>
      <c r="G85" s="1040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</row>
    <row r="86" spans="1:30" ht="12.75" hidden="1" customHeight="1">
      <c r="A86" s="325"/>
      <c r="B86" s="379"/>
      <c r="C86" s="380"/>
      <c r="D86" s="380"/>
      <c r="E86" s="380"/>
      <c r="F86" s="380"/>
      <c r="G86" s="306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</row>
    <row r="87" spans="1:30">
      <c r="A87" s="325"/>
      <c r="B87" s="381"/>
      <c r="C87" s="381"/>
      <c r="D87" s="381"/>
      <c r="E87" s="381"/>
      <c r="F87" s="382" t="s">
        <v>1408</v>
      </c>
      <c r="G87" s="312" t="str">
        <f>+G13</f>
        <v>PRESUPUESTO</v>
      </c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</row>
    <row r="88" spans="1:30" ht="12.75" customHeight="1">
      <c r="A88" s="325"/>
      <c r="B88" s="383"/>
      <c r="C88" s="384"/>
      <c r="D88" s="384"/>
      <c r="E88" s="383"/>
      <c r="F88" s="384"/>
      <c r="G88" s="385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</row>
    <row r="89" spans="1:30" ht="12.75" customHeight="1">
      <c r="A89" s="325"/>
      <c r="B89" s="386"/>
      <c r="C89" s="387" t="s">
        <v>1439</v>
      </c>
      <c r="D89" s="387"/>
      <c r="E89" s="386"/>
      <c r="F89" s="388" t="s">
        <v>1660</v>
      </c>
      <c r="G89" s="389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</row>
    <row r="90" spans="1:30" ht="12.75" customHeight="1">
      <c r="A90" s="325"/>
      <c r="B90" s="390"/>
      <c r="C90" s="391"/>
      <c r="D90" s="391"/>
      <c r="E90" s="390"/>
      <c r="F90" s="392" t="s">
        <v>1661</v>
      </c>
      <c r="G90" s="393">
        <f>+'Desglose de Egresos CP'!H930</f>
        <v>11604821.02</v>
      </c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</row>
    <row r="91" spans="1:30" ht="12.75" customHeight="1">
      <c r="A91" s="325"/>
      <c r="B91" s="394"/>
      <c r="C91" s="395"/>
      <c r="D91" s="395"/>
      <c r="E91" s="394"/>
      <c r="F91" s="396" t="s">
        <v>1662</v>
      </c>
      <c r="G91" s="397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</row>
    <row r="92" spans="1:30" ht="12.75" customHeight="1">
      <c r="A92" s="325"/>
      <c r="B92" s="398"/>
      <c r="C92" s="399"/>
      <c r="D92" s="399"/>
      <c r="E92" s="400"/>
      <c r="F92" s="399"/>
      <c r="G92" s="401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</row>
    <row r="93" spans="1:30" ht="12.75" customHeight="1">
      <c r="A93" s="325"/>
      <c r="B93" s="402"/>
      <c r="C93" s="403" t="s">
        <v>1440</v>
      </c>
      <c r="D93" s="403"/>
      <c r="E93" s="402"/>
      <c r="F93" s="404" t="s">
        <v>1659</v>
      </c>
      <c r="G93" s="389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</row>
    <row r="94" spans="1:30" ht="12.75" customHeight="1">
      <c r="A94" s="325"/>
      <c r="B94" s="405"/>
      <c r="C94" s="406"/>
      <c r="D94" s="406"/>
      <c r="E94" s="405"/>
      <c r="F94" s="407" t="s">
        <v>1659</v>
      </c>
      <c r="G94" s="401">
        <f>+'Desglose de Egresos CP'!H932</f>
        <v>29893100.739999998</v>
      </c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</row>
    <row r="95" spans="1:30" ht="12.75" customHeight="1">
      <c r="A95" s="325"/>
      <c r="B95" s="394"/>
      <c r="C95" s="395"/>
      <c r="D95" s="395"/>
      <c r="E95" s="394"/>
      <c r="F95" s="396" t="s">
        <v>1663</v>
      </c>
      <c r="G95" s="397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</row>
    <row r="96" spans="1:30" ht="12.75" hidden="1" customHeight="1">
      <c r="A96" s="325"/>
      <c r="B96" s="398"/>
      <c r="C96" s="399"/>
      <c r="D96" s="399"/>
      <c r="E96" s="398"/>
      <c r="F96" s="408"/>
      <c r="G96" s="409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</row>
    <row r="97" spans="1:30" ht="12.75" hidden="1" customHeight="1">
      <c r="A97" s="325"/>
      <c r="B97" s="400"/>
      <c r="C97" s="407"/>
      <c r="D97" s="407"/>
      <c r="E97" s="400"/>
      <c r="F97" s="410" t="s">
        <v>1441</v>
      </c>
      <c r="G97" s="411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</row>
    <row r="98" spans="1:30" ht="12.75" hidden="1" customHeight="1">
      <c r="A98" s="325"/>
      <c r="B98" s="400" t="s">
        <v>1442</v>
      </c>
      <c r="C98" s="407"/>
      <c r="D98" s="407" t="s">
        <v>1443</v>
      </c>
      <c r="E98" s="400"/>
      <c r="F98" s="412" t="s">
        <v>1444</v>
      </c>
      <c r="G98" s="413">
        <v>0</v>
      </c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</row>
    <row r="99" spans="1:30" ht="12.75" hidden="1" customHeight="1">
      <c r="A99" s="325"/>
      <c r="B99" s="400" t="s">
        <v>483</v>
      </c>
      <c r="C99" s="407"/>
      <c r="D99" s="407" t="s">
        <v>1445</v>
      </c>
      <c r="E99" s="400"/>
      <c r="F99" s="412" t="s">
        <v>1446</v>
      </c>
      <c r="G99" s="413">
        <v>0</v>
      </c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</row>
    <row r="100" spans="1:30" ht="12.75" hidden="1" customHeight="1">
      <c r="A100" s="325"/>
      <c r="B100" s="400" t="s">
        <v>487</v>
      </c>
      <c r="C100" s="407"/>
      <c r="D100" s="407" t="s">
        <v>1447</v>
      </c>
      <c r="E100" s="400"/>
      <c r="F100" s="148" t="s">
        <v>1448</v>
      </c>
      <c r="G100" s="413">
        <v>0</v>
      </c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</row>
    <row r="101" spans="1:30" ht="12.75" hidden="1" customHeight="1">
      <c r="A101" s="325"/>
      <c r="B101" s="400" t="s">
        <v>483</v>
      </c>
      <c r="C101" s="407"/>
      <c r="D101" s="407" t="s">
        <v>1449</v>
      </c>
      <c r="E101" s="400"/>
      <c r="F101" s="412" t="s">
        <v>1450</v>
      </c>
      <c r="G101" s="413">
        <v>0</v>
      </c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</row>
    <row r="102" spans="1:30" ht="12.75" hidden="1" customHeight="1">
      <c r="A102" s="325"/>
      <c r="B102" s="400" t="s">
        <v>487</v>
      </c>
      <c r="C102" s="407"/>
      <c r="D102" s="407" t="s">
        <v>1400</v>
      </c>
      <c r="E102" s="400"/>
      <c r="F102" s="148" t="s">
        <v>1451</v>
      </c>
      <c r="G102" s="413">
        <v>0</v>
      </c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</row>
    <row r="103" spans="1:30" ht="12.75" hidden="1" customHeight="1">
      <c r="A103" s="325"/>
      <c r="B103" s="400" t="s">
        <v>487</v>
      </c>
      <c r="C103" s="407"/>
      <c r="D103" s="407" t="s">
        <v>1452</v>
      </c>
      <c r="E103" s="400"/>
      <c r="F103" s="148" t="s">
        <v>1453</v>
      </c>
      <c r="G103" s="413">
        <v>0</v>
      </c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</row>
    <row r="104" spans="1:30" ht="12.75" hidden="1" customHeight="1">
      <c r="A104" s="325"/>
      <c r="B104" s="400" t="s">
        <v>487</v>
      </c>
      <c r="C104" s="407"/>
      <c r="D104" s="407" t="s">
        <v>1454</v>
      </c>
      <c r="E104" s="400"/>
      <c r="F104" s="148" t="s">
        <v>1455</v>
      </c>
      <c r="G104" s="413">
        <v>0</v>
      </c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</row>
    <row r="105" spans="1:30" ht="12.75" hidden="1" customHeight="1">
      <c r="A105" s="325"/>
      <c r="B105" s="400"/>
      <c r="C105" s="407"/>
      <c r="D105" s="407"/>
      <c r="E105" s="400"/>
      <c r="F105" s="148" t="s">
        <v>1456</v>
      </c>
      <c r="G105" s="413">
        <v>0</v>
      </c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</row>
    <row r="106" spans="1:30" ht="12.75" hidden="1" customHeight="1">
      <c r="A106" s="325"/>
      <c r="B106" s="400" t="s">
        <v>487</v>
      </c>
      <c r="C106" s="407"/>
      <c r="D106" s="407" t="s">
        <v>1457</v>
      </c>
      <c r="E106" s="400"/>
      <c r="F106" s="148" t="s">
        <v>1458</v>
      </c>
      <c r="G106" s="413">
        <v>0</v>
      </c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</row>
    <row r="107" spans="1:30" ht="12.75" hidden="1" customHeight="1">
      <c r="A107" s="325"/>
      <c r="B107" s="400" t="s">
        <v>525</v>
      </c>
      <c r="C107" s="407"/>
      <c r="D107" s="414" t="s">
        <v>1404</v>
      </c>
      <c r="E107" s="400"/>
      <c r="F107" s="148" t="s">
        <v>1405</v>
      </c>
      <c r="G107" s="413">
        <v>0</v>
      </c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</row>
    <row r="108" spans="1:30" ht="12.75" hidden="1" customHeight="1">
      <c r="A108" s="325"/>
      <c r="B108" s="400" t="s">
        <v>487</v>
      </c>
      <c r="C108" s="407"/>
      <c r="D108" s="407" t="s">
        <v>1459</v>
      </c>
      <c r="E108" s="400"/>
      <c r="F108" s="148" t="s">
        <v>1460</v>
      </c>
      <c r="G108" s="413">
        <v>0</v>
      </c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</row>
    <row r="109" spans="1:30" ht="12.75" hidden="1" customHeight="1">
      <c r="A109" s="325"/>
      <c r="B109" s="400" t="s">
        <v>502</v>
      </c>
      <c r="C109" s="407"/>
      <c r="D109" s="407" t="s">
        <v>1401</v>
      </c>
      <c r="E109" s="400"/>
      <c r="F109" s="148" t="s">
        <v>1461</v>
      </c>
      <c r="G109" s="413">
        <v>0</v>
      </c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</row>
    <row r="110" spans="1:30" ht="12.75" hidden="1" customHeight="1">
      <c r="A110" s="325"/>
      <c r="B110" s="400" t="s">
        <v>502</v>
      </c>
      <c r="C110" s="407"/>
      <c r="D110" s="407" t="s">
        <v>1462</v>
      </c>
      <c r="E110" s="400"/>
      <c r="F110" s="148" t="s">
        <v>1463</v>
      </c>
      <c r="G110" s="413">
        <v>0</v>
      </c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</row>
    <row r="111" spans="1:30" ht="12.75" hidden="1" customHeight="1">
      <c r="A111" s="325"/>
      <c r="B111" s="400" t="s">
        <v>494</v>
      </c>
      <c r="C111" s="407"/>
      <c r="D111" s="407" t="s">
        <v>1402</v>
      </c>
      <c r="E111" s="400"/>
      <c r="F111" s="148" t="s">
        <v>1464</v>
      </c>
      <c r="G111" s="413">
        <v>0</v>
      </c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</row>
    <row r="112" spans="1:30" ht="12.75" hidden="1" customHeight="1">
      <c r="A112" s="325"/>
      <c r="B112" s="400" t="s">
        <v>483</v>
      </c>
      <c r="C112" s="407"/>
      <c r="D112" s="407" t="s">
        <v>1403</v>
      </c>
      <c r="E112" s="400"/>
      <c r="F112" s="148" t="s">
        <v>1465</v>
      </c>
      <c r="G112" s="413">
        <v>0</v>
      </c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</row>
    <row r="113" spans="1:30" ht="12.75" hidden="1" customHeight="1">
      <c r="A113" s="325"/>
      <c r="B113" s="400" t="s">
        <v>487</v>
      </c>
      <c r="C113" s="407"/>
      <c r="D113" s="407" t="s">
        <v>1466</v>
      </c>
      <c r="E113" s="400"/>
      <c r="F113" s="148" t="s">
        <v>1456</v>
      </c>
      <c r="G113" s="413">
        <v>0</v>
      </c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</row>
    <row r="114" spans="1:30" ht="12.75" hidden="1" customHeight="1">
      <c r="A114" s="325"/>
      <c r="B114" s="400" t="s">
        <v>502</v>
      </c>
      <c r="C114" s="407"/>
      <c r="D114" s="407" t="s">
        <v>1467</v>
      </c>
      <c r="E114" s="400"/>
      <c r="F114" s="148" t="s">
        <v>1468</v>
      </c>
      <c r="G114" s="413">
        <v>0</v>
      </c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</row>
    <row r="115" spans="1:30" ht="12.75" hidden="1" customHeight="1">
      <c r="A115" s="325"/>
      <c r="B115" s="400" t="s">
        <v>502</v>
      </c>
      <c r="C115" s="407"/>
      <c r="D115" s="407" t="s">
        <v>1469</v>
      </c>
      <c r="E115" s="400"/>
      <c r="F115" s="148" t="s">
        <v>1470</v>
      </c>
      <c r="G115" s="413">
        <v>0</v>
      </c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</row>
    <row r="116" spans="1:30" ht="12.75" hidden="1" customHeight="1">
      <c r="A116" s="325"/>
      <c r="B116" s="400" t="s">
        <v>502</v>
      </c>
      <c r="C116" s="407"/>
      <c r="D116" s="407" t="s">
        <v>1471</v>
      </c>
      <c r="E116" s="400"/>
      <c r="F116" s="148" t="s">
        <v>1472</v>
      </c>
      <c r="G116" s="413">
        <v>0</v>
      </c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</row>
    <row r="117" spans="1:30" ht="12.75" hidden="1" customHeight="1">
      <c r="A117" s="325"/>
      <c r="B117" s="400" t="s">
        <v>502</v>
      </c>
      <c r="C117" s="407"/>
      <c r="D117" s="407" t="s">
        <v>1473</v>
      </c>
      <c r="E117" s="400"/>
      <c r="F117" s="148" t="s">
        <v>1474</v>
      </c>
      <c r="G117" s="413">
        <v>0</v>
      </c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</row>
    <row r="118" spans="1:30" ht="12.75" hidden="1" customHeight="1">
      <c r="A118" s="325"/>
      <c r="B118" s="400" t="s">
        <v>494</v>
      </c>
      <c r="C118" s="407"/>
      <c r="D118" s="407" t="s">
        <v>1475</v>
      </c>
      <c r="E118" s="400"/>
      <c r="F118" s="148" t="s">
        <v>1476</v>
      </c>
      <c r="G118" s="413">
        <v>0</v>
      </c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</row>
    <row r="119" spans="1:30" ht="12.75" hidden="1" customHeight="1">
      <c r="A119" s="325"/>
      <c r="B119" s="400" t="s">
        <v>502</v>
      </c>
      <c r="C119" s="407"/>
      <c r="D119" s="407" t="s">
        <v>1477</v>
      </c>
      <c r="E119" s="400"/>
      <c r="F119" s="148" t="s">
        <v>1478</v>
      </c>
      <c r="G119" s="413">
        <v>0</v>
      </c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</row>
    <row r="120" spans="1:30" ht="12.75" hidden="1" customHeight="1">
      <c r="A120" s="325"/>
      <c r="B120" s="400"/>
      <c r="C120" s="407"/>
      <c r="D120" s="407"/>
      <c r="E120" s="400"/>
      <c r="F120" s="148"/>
      <c r="G120" s="41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</row>
    <row r="121" spans="1:30" ht="12.75" hidden="1" customHeight="1">
      <c r="A121" s="325"/>
      <c r="B121" s="394"/>
      <c r="C121" s="395"/>
      <c r="D121" s="395"/>
      <c r="E121" s="394"/>
      <c r="F121" s="415" t="s">
        <v>1479</v>
      </c>
      <c r="G121" s="397">
        <f>SUM(G98:G119)</f>
        <v>0</v>
      </c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</row>
    <row r="122" spans="1:30" ht="12.75" hidden="1" customHeight="1">
      <c r="A122" s="325"/>
      <c r="B122" s="400"/>
      <c r="C122" s="407"/>
      <c r="D122" s="407"/>
      <c r="E122" s="400"/>
      <c r="F122" s="416"/>
      <c r="G122" s="411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</row>
    <row r="123" spans="1:30" ht="12.75" hidden="1" customHeight="1">
      <c r="A123" s="325"/>
      <c r="B123" s="400"/>
      <c r="C123" s="407"/>
      <c r="D123" s="407"/>
      <c r="E123" s="400"/>
      <c r="F123" s="416"/>
      <c r="G123" s="411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</row>
    <row r="124" spans="1:30" ht="12.75" hidden="1" customHeight="1">
      <c r="A124" s="325"/>
      <c r="B124" s="400"/>
      <c r="C124" s="407"/>
      <c r="D124" s="407"/>
      <c r="E124" s="400"/>
      <c r="F124" s="416"/>
      <c r="G124" s="411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</row>
    <row r="125" spans="1:30" ht="12.75" hidden="1" customHeight="1">
      <c r="A125" s="325"/>
      <c r="B125" s="400"/>
      <c r="C125" s="407"/>
      <c r="D125" s="407"/>
      <c r="E125" s="400"/>
      <c r="F125" s="416"/>
      <c r="G125" s="411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</row>
    <row r="126" spans="1:30" ht="12.75" customHeight="1">
      <c r="A126" s="325"/>
      <c r="B126" s="417"/>
      <c r="C126" s="399"/>
      <c r="D126" s="399"/>
      <c r="E126" s="399"/>
      <c r="F126" s="418"/>
      <c r="G126" s="419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</row>
    <row r="127" spans="1:30" ht="12.75" customHeight="1">
      <c r="A127" s="325"/>
      <c r="B127" s="366"/>
      <c r="C127" s="367"/>
      <c r="D127" s="1041" t="s">
        <v>1480</v>
      </c>
      <c r="E127" s="1041"/>
      <c r="F127" s="1042"/>
      <c r="G127" s="411">
        <f>+G90+G94+G121</f>
        <v>41497921.759999998</v>
      </c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04"/>
      <c r="AA127" s="323"/>
      <c r="AB127" s="323"/>
      <c r="AC127" s="323"/>
      <c r="AD127" s="323"/>
    </row>
    <row r="128" spans="1:30" ht="12.75" customHeight="1">
      <c r="A128" s="325"/>
      <c r="B128" s="366"/>
      <c r="C128" s="367"/>
      <c r="D128" s="586"/>
      <c r="E128" s="586"/>
      <c r="F128" s="587"/>
      <c r="G128" s="658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588"/>
      <c r="AA128" s="323"/>
      <c r="AB128" s="323"/>
      <c r="AC128" s="323"/>
      <c r="AD128" s="323"/>
    </row>
    <row r="129" spans="1:30" ht="12.75" customHeight="1">
      <c r="A129" s="325"/>
      <c r="B129" s="663"/>
      <c r="C129" s="367"/>
      <c r="D129" s="586"/>
      <c r="E129" s="666"/>
      <c r="F129" s="668" t="s">
        <v>1644</v>
      </c>
      <c r="G129" s="670">
        <f>SUM(G130:G130)</f>
        <v>3900000</v>
      </c>
      <c r="H129" s="659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588"/>
      <c r="AA129" s="323"/>
      <c r="AB129" s="323"/>
      <c r="AC129" s="323"/>
      <c r="AD129" s="323"/>
    </row>
    <row r="130" spans="1:30" ht="12.75" customHeight="1">
      <c r="A130" s="325"/>
      <c r="B130" s="664"/>
      <c r="C130" s="367"/>
      <c r="D130" s="586"/>
      <c r="E130" s="420"/>
      <c r="F130" s="669" t="s">
        <v>1632</v>
      </c>
      <c r="G130" s="671">
        <v>3900000</v>
      </c>
      <c r="H130" s="651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588"/>
      <c r="AA130" s="323"/>
      <c r="AB130" s="323"/>
      <c r="AC130" s="323"/>
      <c r="AD130" s="323"/>
    </row>
    <row r="131" spans="1:30" ht="12.75" customHeight="1">
      <c r="A131" s="325"/>
      <c r="B131" s="366"/>
      <c r="C131" s="367"/>
      <c r="D131" s="586"/>
      <c r="E131" s="586"/>
      <c r="F131" s="667"/>
      <c r="G131" s="500"/>
      <c r="H131" s="660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588"/>
      <c r="AA131" s="323"/>
      <c r="AB131" s="323"/>
      <c r="AC131" s="323"/>
      <c r="AD131" s="323"/>
    </row>
    <row r="132" spans="1:30" ht="12.75" customHeight="1">
      <c r="A132" s="325"/>
      <c r="B132" s="675"/>
      <c r="C132" s="676"/>
      <c r="D132" s="677"/>
      <c r="E132" s="665"/>
      <c r="F132" s="668" t="s">
        <v>1645</v>
      </c>
      <c r="G132" s="670">
        <f>SUM(G133:G135)</f>
        <v>2887688.58</v>
      </c>
      <c r="H132" s="659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588"/>
      <c r="AA132" s="323"/>
      <c r="AB132" s="323"/>
      <c r="AC132" s="323"/>
      <c r="AD132" s="323"/>
    </row>
    <row r="133" spans="1:30" ht="12.75" customHeight="1">
      <c r="A133" s="325"/>
      <c r="B133" s="366"/>
      <c r="C133" s="367"/>
      <c r="D133" s="586"/>
      <c r="E133" s="678"/>
      <c r="F133" s="673" t="s">
        <v>1657</v>
      </c>
      <c r="G133" s="672">
        <v>1225000</v>
      </c>
      <c r="H133" s="651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588"/>
      <c r="AA133" s="323"/>
      <c r="AB133" s="323"/>
      <c r="AC133" s="323"/>
      <c r="AD133" s="323"/>
    </row>
    <row r="134" spans="1:30" ht="12.75" customHeight="1">
      <c r="A134" s="325"/>
      <c r="B134" s="366"/>
      <c r="C134" s="367"/>
      <c r="D134" s="586"/>
      <c r="E134" s="678"/>
      <c r="F134" s="673" t="s">
        <v>1658</v>
      </c>
      <c r="G134" s="672">
        <v>1466688.58</v>
      </c>
      <c r="H134" s="651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588"/>
      <c r="AA134" s="323"/>
      <c r="AB134" s="323"/>
      <c r="AC134" s="323"/>
      <c r="AD134" s="323"/>
    </row>
    <row r="135" spans="1:30" ht="12.75" customHeight="1">
      <c r="A135" s="325"/>
      <c r="B135" s="369"/>
      <c r="C135" s="370"/>
      <c r="D135" s="370"/>
      <c r="E135" s="679"/>
      <c r="F135" s="674" t="s">
        <v>1639</v>
      </c>
      <c r="G135" s="291">
        <v>196000</v>
      </c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04"/>
      <c r="AA135" s="323"/>
      <c r="AB135" s="323"/>
      <c r="AC135" s="323"/>
      <c r="AD135" s="323"/>
    </row>
    <row r="136" spans="1:30" ht="12.75" customHeight="1">
      <c r="A136" s="325"/>
      <c r="B136" s="423"/>
      <c r="C136" s="424"/>
      <c r="D136" s="424"/>
      <c r="E136" s="424"/>
      <c r="F136" s="425"/>
      <c r="G136" s="426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04"/>
      <c r="AA136" s="323"/>
      <c r="AB136" s="323"/>
      <c r="AC136" s="323"/>
      <c r="AD136" s="323"/>
    </row>
    <row r="137" spans="1:30" ht="12.75" customHeight="1">
      <c r="A137" s="325"/>
      <c r="B137" s="427"/>
      <c r="C137" s="428"/>
      <c r="D137" s="428"/>
      <c r="E137" s="428"/>
      <c r="F137" s="429"/>
      <c r="G137" s="430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04"/>
      <c r="AA137" s="323"/>
      <c r="AB137" s="323"/>
      <c r="AC137" s="323"/>
      <c r="AD137" s="323"/>
    </row>
    <row r="138" spans="1:30" ht="18">
      <c r="A138" s="325"/>
      <c r="B138" s="431"/>
      <c r="C138" s="432"/>
      <c r="D138" s="661" t="s">
        <v>1653</v>
      </c>
      <c r="E138" s="661"/>
      <c r="F138" s="662"/>
      <c r="G138" s="433">
        <f>+G78+G127+G129+G132</f>
        <v>145247106.2391398</v>
      </c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04"/>
      <c r="AA138" s="323"/>
      <c r="AB138" s="323"/>
      <c r="AC138" s="323"/>
      <c r="AD138" s="323"/>
    </row>
    <row r="139" spans="1:30" ht="12.75" customHeight="1">
      <c r="A139" s="325"/>
      <c r="B139" s="421"/>
      <c r="C139" s="434"/>
      <c r="D139" s="434"/>
      <c r="E139" s="434"/>
      <c r="F139" s="435"/>
      <c r="G139" s="422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04"/>
      <c r="AA139" s="323"/>
      <c r="AB139" s="323"/>
      <c r="AC139" s="323"/>
      <c r="AD139" s="323"/>
    </row>
    <row r="140" spans="1:30" ht="12.75" customHeight="1">
      <c r="A140" s="325"/>
      <c r="B140" s="377"/>
      <c r="C140" s="377"/>
      <c r="D140" s="377"/>
      <c r="E140" s="377"/>
      <c r="F140" s="377"/>
      <c r="G140" s="412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04"/>
      <c r="AA140" s="323"/>
      <c r="AB140" s="323"/>
      <c r="AC140" s="323"/>
      <c r="AD140" s="323"/>
    </row>
    <row r="141" spans="1:30" ht="18" customHeight="1">
      <c r="A141" s="325"/>
      <c r="B141" s="377"/>
      <c r="C141" s="377"/>
      <c r="D141" s="377"/>
      <c r="E141" s="377"/>
      <c r="F141" s="377"/>
      <c r="G141" s="412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04"/>
      <c r="AA141" s="323"/>
      <c r="AB141" s="323"/>
      <c r="AC141" s="323"/>
      <c r="AD141" s="323"/>
    </row>
    <row r="142" spans="1:30" ht="25.5" customHeight="1">
      <c r="A142" s="325"/>
      <c r="B142" s="436"/>
      <c r="C142" s="436"/>
      <c r="D142" s="436"/>
      <c r="E142" s="436"/>
      <c r="F142" s="436"/>
      <c r="G142" s="298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04"/>
      <c r="AA142" s="323"/>
      <c r="AB142" s="323"/>
      <c r="AC142" s="323"/>
      <c r="AD142" s="323"/>
    </row>
    <row r="143" spans="1:30" ht="19.5" customHeight="1">
      <c r="A143" s="325"/>
      <c r="B143" s="437"/>
      <c r="C143" s="437"/>
      <c r="D143" s="437"/>
      <c r="E143" s="437"/>
      <c r="F143" s="437"/>
      <c r="G143" s="299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04"/>
      <c r="AA143" s="323"/>
      <c r="AB143" s="323"/>
      <c r="AC143" s="323"/>
      <c r="AD143" s="323"/>
    </row>
    <row r="144" spans="1:30" ht="19.5" customHeight="1">
      <c r="A144" s="325"/>
      <c r="B144" s="437"/>
      <c r="C144" s="437"/>
      <c r="D144" s="437"/>
      <c r="E144" s="437"/>
      <c r="F144" s="437"/>
      <c r="G144" s="299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</row>
    <row r="145" spans="1:30" ht="12.75" customHeight="1">
      <c r="A145" s="325"/>
      <c r="B145" s="438"/>
      <c r="C145" s="438"/>
      <c r="D145" s="438"/>
      <c r="E145" s="438"/>
      <c r="F145" s="438"/>
      <c r="G145" s="439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</row>
    <row r="146" spans="1:30" ht="19.5" customHeight="1">
      <c r="A146" s="325"/>
      <c r="B146" s="438"/>
      <c r="C146" s="438"/>
      <c r="D146" s="438"/>
      <c r="E146" s="438"/>
      <c r="F146" s="438"/>
      <c r="G146" s="439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</row>
    <row r="147" spans="1:30" ht="20.25" customHeight="1">
      <c r="A147" s="325"/>
      <c r="B147" s="438"/>
      <c r="C147" s="438"/>
      <c r="D147" s="438"/>
      <c r="E147" s="438"/>
      <c r="F147" s="438"/>
      <c r="G147" s="439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</row>
    <row r="148" spans="1:30" ht="12.75" customHeight="1">
      <c r="A148" s="325"/>
      <c r="B148" s="387"/>
      <c r="C148" s="387"/>
      <c r="D148" s="387"/>
      <c r="E148" s="387"/>
      <c r="F148" s="388"/>
      <c r="G148" s="440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</row>
    <row r="149" spans="1:30" ht="12.75" customHeight="1">
      <c r="A149" s="325"/>
      <c r="B149" s="391"/>
      <c r="C149" s="391"/>
      <c r="D149" s="391"/>
      <c r="E149" s="391"/>
      <c r="F149" s="392"/>
      <c r="G149" s="441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</row>
    <row r="150" spans="1:30" ht="12.75" customHeight="1">
      <c r="A150" s="325"/>
      <c r="B150" s="407"/>
      <c r="C150" s="407"/>
      <c r="D150" s="407"/>
      <c r="E150" s="407"/>
      <c r="F150" s="416"/>
      <c r="G150" s="442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</row>
    <row r="151" spans="1:30" ht="12.75" customHeight="1">
      <c r="A151" s="325"/>
      <c r="B151" s="407"/>
      <c r="C151" s="407"/>
      <c r="D151" s="407"/>
      <c r="E151" s="407"/>
      <c r="F151" s="407"/>
      <c r="G151" s="443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</row>
    <row r="152" spans="1:30" ht="12.75" customHeight="1">
      <c r="A152" s="325"/>
      <c r="B152" s="403"/>
      <c r="C152" s="403"/>
      <c r="D152" s="403"/>
      <c r="E152" s="403"/>
      <c r="F152" s="404"/>
      <c r="G152" s="440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</row>
    <row r="153" spans="1:30" ht="12.75" customHeight="1">
      <c r="A153" s="325"/>
      <c r="B153" s="406"/>
      <c r="C153" s="406"/>
      <c r="D153" s="406"/>
      <c r="E153" s="406"/>
      <c r="F153" s="407"/>
      <c r="G153" s="443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</row>
    <row r="154" spans="1:30" ht="12.75" customHeight="1">
      <c r="A154" s="325"/>
      <c r="B154" s="407"/>
      <c r="C154" s="407"/>
      <c r="D154" s="407"/>
      <c r="E154" s="407"/>
      <c r="F154" s="416"/>
      <c r="G154" s="442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</row>
    <row r="155" spans="1:30" ht="12.75" customHeight="1">
      <c r="A155" s="325"/>
      <c r="B155" s="407"/>
      <c r="C155" s="407"/>
      <c r="D155" s="407"/>
      <c r="E155" s="407"/>
      <c r="F155" s="407"/>
      <c r="G155" s="443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</row>
    <row r="156" spans="1:30" ht="12.75" customHeight="1">
      <c r="A156" s="325"/>
      <c r="B156" s="407"/>
      <c r="C156" s="407"/>
      <c r="D156" s="407"/>
      <c r="E156" s="407"/>
      <c r="F156" s="407"/>
      <c r="G156" s="443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</row>
    <row r="157" spans="1:30" ht="12.75" customHeight="1">
      <c r="A157" s="325"/>
      <c r="B157" s="387"/>
      <c r="C157" s="387"/>
      <c r="D157" s="387"/>
      <c r="E157" s="387"/>
      <c r="F157" s="388"/>
      <c r="G157" s="440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</row>
    <row r="158" spans="1:30" ht="12.75" customHeight="1">
      <c r="A158" s="325"/>
      <c r="B158" s="391"/>
      <c r="C158" s="391"/>
      <c r="D158" s="391"/>
      <c r="E158" s="391"/>
      <c r="F158" s="444"/>
      <c r="G158" s="441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</row>
    <row r="159" spans="1:30" ht="12.75" customHeight="1">
      <c r="A159" s="325"/>
      <c r="B159" s="445"/>
      <c r="C159" s="445"/>
      <c r="D159" s="445"/>
      <c r="E159" s="445"/>
      <c r="F159" s="446"/>
      <c r="G159" s="442"/>
    </row>
    <row r="160" spans="1:30" ht="12.75" customHeight="1">
      <c r="A160" s="325"/>
      <c r="B160" s="445"/>
      <c r="C160" s="445"/>
      <c r="D160" s="445"/>
      <c r="E160" s="445"/>
      <c r="F160" s="447"/>
      <c r="G160" s="443"/>
    </row>
    <row r="161" spans="1:7" ht="12.75" customHeight="1">
      <c r="A161" s="325"/>
      <c r="B161" s="448"/>
      <c r="C161" s="448"/>
      <c r="D161" s="448"/>
      <c r="E161" s="448"/>
      <c r="F161" s="449"/>
      <c r="G161" s="440"/>
    </row>
    <row r="162" spans="1:7" ht="12.75" customHeight="1">
      <c r="A162" s="325"/>
      <c r="B162" s="450"/>
      <c r="C162" s="450"/>
      <c r="D162" s="450"/>
      <c r="E162" s="450"/>
      <c r="F162" s="451"/>
      <c r="G162" s="441"/>
    </row>
    <row r="163" spans="1:7" ht="12.75" customHeight="1">
      <c r="A163" s="325"/>
      <c r="B163" s="445"/>
      <c r="C163" s="445"/>
      <c r="D163" s="445"/>
      <c r="E163" s="445"/>
      <c r="F163" s="446"/>
      <c r="G163" s="442"/>
    </row>
    <row r="164" spans="1:7" ht="12.75" customHeight="1">
      <c r="A164" s="325"/>
      <c r="B164" s="445"/>
      <c r="C164" s="445"/>
      <c r="D164" s="445"/>
      <c r="E164" s="445"/>
      <c r="F164" s="447"/>
      <c r="G164" s="443"/>
    </row>
    <row r="165" spans="1:7" ht="12.75" customHeight="1">
      <c r="A165" s="325"/>
      <c r="B165" s="452"/>
      <c r="C165" s="452"/>
      <c r="D165" s="452"/>
      <c r="E165" s="452"/>
      <c r="F165" s="452"/>
      <c r="G165" s="453"/>
    </row>
    <row r="166" spans="1:7" ht="12.75" customHeight="1">
      <c r="A166" s="325"/>
      <c r="B166" s="454"/>
      <c r="C166" s="454"/>
      <c r="D166" s="454"/>
      <c r="E166" s="454"/>
      <c r="F166" s="202"/>
      <c r="G166" s="442"/>
    </row>
    <row r="167" spans="1:7" ht="12.75" customHeight="1">
      <c r="A167" s="325"/>
      <c r="B167" s="455"/>
      <c r="C167" s="455"/>
      <c r="D167" s="455"/>
      <c r="E167" s="455"/>
      <c r="F167" s="230"/>
      <c r="G167" s="292"/>
    </row>
    <row r="168" spans="1:7" ht="12.75" customHeight="1">
      <c r="A168" s="325"/>
      <c r="B168" s="452"/>
      <c r="C168" s="452"/>
      <c r="D168" s="452"/>
      <c r="E168" s="452"/>
      <c r="F168" s="452"/>
      <c r="G168" s="453"/>
    </row>
    <row r="169" spans="1:7" ht="12.75" customHeight="1">
      <c r="A169" s="325"/>
      <c r="B169" s="1043"/>
      <c r="C169" s="1043"/>
      <c r="D169" s="1043"/>
      <c r="E169" s="1043"/>
      <c r="F169" s="1043"/>
      <c r="G169" s="456"/>
    </row>
    <row r="170" spans="1:7" ht="12.75" customHeight="1">
      <c r="A170" s="325"/>
      <c r="B170" s="452"/>
      <c r="C170" s="452"/>
      <c r="D170" s="452"/>
      <c r="E170" s="452"/>
      <c r="F170" s="452"/>
      <c r="G170" s="453"/>
    </row>
    <row r="171" spans="1:7" ht="12.75" customHeight="1">
      <c r="A171" s="296"/>
      <c r="B171" s="457"/>
      <c r="C171" s="457"/>
      <c r="D171" s="457"/>
      <c r="E171" s="457"/>
      <c r="F171" s="308"/>
      <c r="G171" s="308"/>
    </row>
    <row r="172" spans="1:7" ht="12.75" customHeight="1">
      <c r="A172" s="296"/>
      <c r="B172" s="458"/>
      <c r="C172" s="458"/>
      <c r="D172" s="458"/>
      <c r="E172" s="458"/>
      <c r="F172" s="296"/>
      <c r="G172" s="296"/>
    </row>
    <row r="173" spans="1:7" ht="12.75" customHeight="1">
      <c r="A173" s="296"/>
      <c r="B173" s="458"/>
      <c r="C173" s="458"/>
      <c r="D173" s="458"/>
      <c r="E173" s="458"/>
      <c r="F173" s="296"/>
      <c r="G173" s="296"/>
    </row>
    <row r="174" spans="1:7" ht="12.75" customHeight="1">
      <c r="A174" s="296"/>
      <c r="B174" s="458"/>
      <c r="C174" s="458"/>
      <c r="D174" s="458"/>
      <c r="E174" s="458"/>
      <c r="F174" s="296"/>
      <c r="G174" s="296"/>
    </row>
    <row r="175" spans="1:7" ht="12.75" customHeight="1">
      <c r="A175" s="296"/>
      <c r="B175" s="458"/>
      <c r="C175" s="458"/>
      <c r="D175" s="458"/>
      <c r="E175" s="458"/>
      <c r="F175" s="296"/>
      <c r="G175" s="296"/>
    </row>
    <row r="176" spans="1:7" ht="12.75" customHeight="1">
      <c r="A176" s="296"/>
      <c r="B176" s="458"/>
      <c r="C176" s="458"/>
      <c r="D176" s="458"/>
      <c r="E176" s="458"/>
      <c r="F176" s="296"/>
      <c r="G176" s="296"/>
    </row>
    <row r="177" spans="1:7" ht="12.75" customHeight="1">
      <c r="A177" s="296"/>
      <c r="B177" s="458"/>
      <c r="C177" s="458"/>
      <c r="D177" s="458"/>
      <c r="E177" s="458"/>
      <c r="F177" s="296"/>
      <c r="G177" s="296"/>
    </row>
    <row r="178" spans="1:7" ht="12.75" customHeight="1">
      <c r="A178" s="296"/>
      <c r="B178" s="458"/>
      <c r="C178" s="458"/>
      <c r="D178" s="458"/>
      <c r="E178" s="458"/>
      <c r="F178" s="296"/>
      <c r="G178" s="296"/>
    </row>
    <row r="179" spans="1:7" ht="12.75" customHeight="1">
      <c r="A179" s="296"/>
      <c r="B179" s="458"/>
      <c r="C179" s="458"/>
      <c r="D179" s="458"/>
      <c r="E179" s="458"/>
      <c r="F179" s="296"/>
      <c r="G179" s="296"/>
    </row>
    <row r="180" spans="1:7" ht="12.75" customHeight="1">
      <c r="A180" s="296"/>
      <c r="B180" s="458"/>
      <c r="C180" s="458"/>
      <c r="D180" s="458"/>
      <c r="E180" s="458"/>
      <c r="F180" s="296"/>
      <c r="G180" s="296"/>
    </row>
    <row r="181" spans="1:7" ht="12.75" customHeight="1">
      <c r="A181" s="296"/>
      <c r="B181" s="458"/>
      <c r="C181" s="458"/>
      <c r="D181" s="458"/>
      <c r="E181" s="458"/>
      <c r="F181" s="296"/>
      <c r="G181" s="296"/>
    </row>
    <row r="182" spans="1:7" ht="12.75" customHeight="1">
      <c r="A182" s="296"/>
      <c r="B182" s="458"/>
      <c r="C182" s="458"/>
      <c r="D182" s="458"/>
      <c r="E182" s="458"/>
      <c r="F182" s="296"/>
      <c r="G182" s="296"/>
    </row>
    <row r="183" spans="1:7" ht="12.75" customHeight="1">
      <c r="A183" s="296"/>
      <c r="B183" s="458"/>
      <c r="C183" s="458"/>
      <c r="D183" s="458"/>
      <c r="E183" s="458"/>
      <c r="F183" s="296"/>
      <c r="G183" s="296"/>
    </row>
    <row r="184" spans="1:7" ht="12.75" customHeight="1">
      <c r="A184" s="296"/>
      <c r="B184" s="458"/>
      <c r="C184" s="458"/>
      <c r="D184" s="458"/>
      <c r="E184" s="458"/>
      <c r="F184" s="296"/>
      <c r="G184" s="296"/>
    </row>
    <row r="185" spans="1:7" ht="12.75" customHeight="1">
      <c r="A185" s="296"/>
      <c r="B185" s="458"/>
      <c r="C185" s="458"/>
      <c r="D185" s="458"/>
      <c r="E185" s="458"/>
      <c r="F185" s="296"/>
      <c r="G185" s="296"/>
    </row>
    <row r="186" spans="1:7" ht="12.75" customHeight="1">
      <c r="A186" s="296"/>
      <c r="B186" s="458"/>
      <c r="C186" s="458"/>
      <c r="D186" s="458"/>
      <c r="E186" s="458"/>
      <c r="F186" s="296"/>
      <c r="G186" s="296"/>
    </row>
    <row r="187" spans="1:7" ht="12.75" customHeight="1">
      <c r="A187" s="296"/>
      <c r="B187" s="458"/>
      <c r="C187" s="458"/>
      <c r="D187" s="458"/>
      <c r="E187" s="458"/>
      <c r="F187" s="296"/>
      <c r="G187" s="296"/>
    </row>
    <row r="188" spans="1:7" ht="12.75" customHeight="1">
      <c r="A188" s="296"/>
      <c r="B188" s="458"/>
      <c r="C188" s="458"/>
      <c r="D188" s="458"/>
      <c r="E188" s="458"/>
      <c r="F188" s="296"/>
      <c r="G188" s="296"/>
    </row>
    <row r="189" spans="1:7" ht="12.75" customHeight="1">
      <c r="A189" s="296"/>
      <c r="B189" s="458"/>
      <c r="C189" s="458"/>
      <c r="D189" s="458"/>
      <c r="E189" s="458"/>
      <c r="F189" s="296"/>
      <c r="G189" s="296"/>
    </row>
    <row r="190" spans="1:7" ht="12.75" customHeight="1">
      <c r="A190" s="296"/>
      <c r="B190" s="458"/>
      <c r="C190" s="458"/>
      <c r="D190" s="458"/>
      <c r="E190" s="458"/>
      <c r="F190" s="296"/>
      <c r="G190" s="296"/>
    </row>
    <row r="191" spans="1:7" ht="12.75" customHeight="1">
      <c r="A191" s="296"/>
      <c r="B191" s="458"/>
      <c r="C191" s="458"/>
      <c r="D191" s="458"/>
      <c r="E191" s="458"/>
      <c r="F191" s="296"/>
      <c r="G191" s="296"/>
    </row>
    <row r="192" spans="1:7" ht="12.75" customHeight="1">
      <c r="A192" s="296"/>
      <c r="B192" s="458"/>
      <c r="C192" s="458"/>
      <c r="D192" s="458"/>
      <c r="E192" s="458"/>
      <c r="F192" s="296"/>
      <c r="G192" s="296"/>
    </row>
    <row r="193" spans="1:7" ht="12.75" customHeight="1">
      <c r="A193" s="296"/>
      <c r="B193" s="458"/>
      <c r="C193" s="458"/>
      <c r="D193" s="458"/>
      <c r="E193" s="458"/>
      <c r="F193" s="296"/>
      <c r="G193" s="296"/>
    </row>
    <row r="194" spans="1:7" ht="12.75" customHeight="1">
      <c r="A194" s="296"/>
      <c r="B194" s="458"/>
      <c r="C194" s="458"/>
      <c r="D194" s="458"/>
      <c r="E194" s="458"/>
      <c r="F194" s="296"/>
      <c r="G194" s="296"/>
    </row>
    <row r="195" spans="1:7" ht="12.75" customHeight="1">
      <c r="A195" s="296"/>
      <c r="B195" s="458"/>
      <c r="C195" s="458"/>
      <c r="D195" s="458"/>
      <c r="E195" s="458"/>
      <c r="F195" s="296"/>
      <c r="G195" s="296"/>
    </row>
    <row r="196" spans="1:7" ht="12.75" customHeight="1">
      <c r="A196" s="296"/>
      <c r="B196" s="458"/>
      <c r="C196" s="458"/>
      <c r="D196" s="458"/>
      <c r="E196" s="458"/>
      <c r="F196" s="296"/>
      <c r="G196" s="296"/>
    </row>
    <row r="197" spans="1:7" ht="12.75" customHeight="1">
      <c r="A197" s="296"/>
      <c r="B197" s="458"/>
      <c r="C197" s="458"/>
      <c r="D197" s="458"/>
      <c r="E197" s="458"/>
      <c r="F197" s="296"/>
      <c r="G197" s="296"/>
    </row>
    <row r="198" spans="1:7" ht="12.75" customHeight="1">
      <c r="A198" s="296"/>
      <c r="B198" s="458"/>
      <c r="C198" s="458"/>
      <c r="D198" s="458"/>
      <c r="E198" s="458"/>
      <c r="F198" s="296"/>
      <c r="G198" s="296"/>
    </row>
    <row r="199" spans="1:7" ht="12.75" customHeight="1">
      <c r="A199" s="296"/>
      <c r="B199" s="458"/>
      <c r="C199" s="458"/>
      <c r="D199" s="458"/>
      <c r="E199" s="458"/>
      <c r="F199" s="296"/>
      <c r="G199" s="296"/>
    </row>
    <row r="200" spans="1:7" ht="12.75" customHeight="1">
      <c r="A200" s="296"/>
      <c r="B200" s="458"/>
      <c r="C200" s="458"/>
      <c r="D200" s="458"/>
      <c r="E200" s="458"/>
      <c r="F200" s="296"/>
      <c r="G200" s="296"/>
    </row>
    <row r="201" spans="1:7" ht="12.75" customHeight="1">
      <c r="A201" s="296"/>
      <c r="B201" s="458"/>
      <c r="C201" s="458"/>
      <c r="D201" s="458"/>
      <c r="E201" s="458"/>
      <c r="F201" s="296"/>
      <c r="G201" s="296"/>
    </row>
    <row r="202" spans="1:7" ht="12.75" customHeight="1">
      <c r="A202" s="296"/>
      <c r="B202" s="458"/>
      <c r="C202" s="458"/>
      <c r="D202" s="458"/>
      <c r="E202" s="458"/>
      <c r="F202" s="296"/>
      <c r="G202" s="296"/>
    </row>
    <row r="203" spans="1:7" ht="12.75" customHeight="1">
      <c r="A203" s="296"/>
      <c r="B203" s="458"/>
      <c r="C203" s="458"/>
      <c r="D203" s="458"/>
      <c r="E203" s="458"/>
      <c r="F203" s="296"/>
      <c r="G203" s="296"/>
    </row>
    <row r="204" spans="1:7" ht="12.75" customHeight="1">
      <c r="A204" s="296"/>
      <c r="B204" s="458"/>
      <c r="C204" s="458"/>
      <c r="D204" s="458"/>
      <c r="E204" s="458"/>
      <c r="F204" s="296"/>
      <c r="G204" s="296"/>
    </row>
    <row r="205" spans="1:7" ht="12.75" customHeight="1">
      <c r="A205" s="296"/>
      <c r="B205" s="458"/>
      <c r="C205" s="458"/>
      <c r="D205" s="458"/>
      <c r="E205" s="458"/>
      <c r="F205" s="296"/>
      <c r="G205" s="296"/>
    </row>
    <row r="206" spans="1:7" ht="12.75" customHeight="1">
      <c r="A206" s="296"/>
      <c r="B206" s="458"/>
      <c r="C206" s="458"/>
      <c r="D206" s="458"/>
      <c r="E206" s="458"/>
      <c r="F206" s="296"/>
      <c r="G206" s="296"/>
    </row>
    <row r="207" spans="1:7" ht="12.75" customHeight="1">
      <c r="A207" s="296"/>
      <c r="B207" s="458"/>
      <c r="C207" s="458"/>
      <c r="D207" s="458"/>
      <c r="E207" s="458"/>
      <c r="F207" s="296"/>
      <c r="G207" s="296"/>
    </row>
    <row r="208" spans="1:7" ht="12.75" customHeight="1">
      <c r="A208" s="296"/>
      <c r="B208" s="458"/>
      <c r="C208" s="458"/>
      <c r="D208" s="458"/>
      <c r="E208" s="458"/>
      <c r="F208" s="296"/>
      <c r="G208" s="296"/>
    </row>
    <row r="209" spans="1:7" ht="12.75" customHeight="1">
      <c r="A209" s="296"/>
      <c r="B209" s="458"/>
      <c r="C209" s="458"/>
      <c r="D209" s="458"/>
      <c r="E209" s="458"/>
      <c r="F209" s="296"/>
      <c r="G209" s="296"/>
    </row>
    <row r="210" spans="1:7" ht="12.75" customHeight="1">
      <c r="A210" s="296"/>
      <c r="B210" s="458"/>
      <c r="C210" s="458"/>
      <c r="D210" s="458"/>
      <c r="E210" s="458"/>
      <c r="F210" s="296"/>
      <c r="G210" s="296"/>
    </row>
    <row r="211" spans="1:7" ht="12.75" customHeight="1">
      <c r="A211" s="296"/>
      <c r="B211" s="458"/>
      <c r="C211" s="458"/>
      <c r="D211" s="458"/>
      <c r="E211" s="458"/>
      <c r="F211" s="296"/>
      <c r="G211" s="296"/>
    </row>
    <row r="212" spans="1:7" ht="12.75" customHeight="1">
      <c r="A212" s="296"/>
      <c r="B212" s="458"/>
      <c r="C212" s="458"/>
      <c r="D212" s="458"/>
      <c r="E212" s="458"/>
      <c r="F212" s="296"/>
      <c r="G212" s="296"/>
    </row>
    <row r="213" spans="1:7" ht="12.75" customHeight="1">
      <c r="A213" s="296"/>
      <c r="B213" s="458"/>
      <c r="C213" s="458"/>
      <c r="D213" s="458"/>
      <c r="E213" s="458"/>
      <c r="F213" s="296"/>
      <c r="G213" s="296"/>
    </row>
    <row r="214" spans="1:7" ht="12.75" customHeight="1">
      <c r="A214" s="296"/>
      <c r="B214" s="458"/>
      <c r="C214" s="458"/>
      <c r="D214" s="458"/>
      <c r="E214" s="458"/>
      <c r="F214" s="296"/>
      <c r="G214" s="296"/>
    </row>
    <row r="215" spans="1:7" ht="12.75" customHeight="1">
      <c r="A215" s="296"/>
      <c r="B215" s="458"/>
      <c r="C215" s="458"/>
      <c r="D215" s="458"/>
      <c r="E215" s="458"/>
      <c r="F215" s="296"/>
      <c r="G215" s="296"/>
    </row>
    <row r="216" spans="1:7" ht="12.75" customHeight="1">
      <c r="A216" s="296"/>
      <c r="B216" s="458"/>
      <c r="C216" s="458"/>
      <c r="D216" s="458"/>
      <c r="E216" s="458"/>
      <c r="F216" s="296"/>
      <c r="G216" s="296"/>
    </row>
    <row r="217" spans="1:7" ht="12.75" customHeight="1">
      <c r="A217" s="296"/>
      <c r="B217" s="296"/>
      <c r="C217" s="296"/>
      <c r="D217" s="296"/>
      <c r="E217" s="296"/>
      <c r="F217" s="296"/>
      <c r="G217" s="296"/>
    </row>
    <row r="218" spans="1:7" ht="12.75" customHeight="1">
      <c r="A218" s="296"/>
      <c r="B218" s="296"/>
      <c r="C218" s="296"/>
      <c r="D218" s="296"/>
      <c r="E218" s="296"/>
      <c r="F218" s="296"/>
      <c r="G218" s="296"/>
    </row>
    <row r="219" spans="1:7" ht="12.75" customHeight="1">
      <c r="A219" s="296"/>
      <c r="B219" s="296"/>
      <c r="C219" s="296"/>
      <c r="D219" s="296"/>
      <c r="E219" s="296"/>
      <c r="F219" s="296"/>
      <c r="G219" s="296"/>
    </row>
    <row r="220" spans="1:7" ht="12.75" customHeight="1">
      <c r="A220" s="296"/>
      <c r="B220" s="296"/>
      <c r="C220" s="296"/>
      <c r="D220" s="296"/>
      <c r="E220" s="296"/>
      <c r="F220" s="296"/>
      <c r="G220" s="296"/>
    </row>
    <row r="221" spans="1:7" ht="12.75" customHeight="1">
      <c r="A221" s="296"/>
      <c r="B221" s="296"/>
      <c r="C221" s="296"/>
      <c r="D221" s="296"/>
      <c r="E221" s="296"/>
      <c r="F221" s="296"/>
      <c r="G221" s="296"/>
    </row>
    <row r="222" spans="1:7" ht="12.75" customHeight="1">
      <c r="A222" s="296"/>
      <c r="B222" s="296"/>
      <c r="C222" s="296"/>
      <c r="D222" s="296"/>
      <c r="E222" s="296"/>
      <c r="F222" s="296"/>
      <c r="G222" s="296"/>
    </row>
    <row r="223" spans="1:7" ht="12.75" customHeight="1">
      <c r="A223" s="296"/>
      <c r="B223" s="296"/>
      <c r="C223" s="296"/>
      <c r="D223" s="296"/>
      <c r="E223" s="296"/>
      <c r="F223" s="296"/>
      <c r="G223" s="296"/>
    </row>
    <row r="224" spans="1:7" ht="12.75" customHeight="1">
      <c r="A224" s="296"/>
      <c r="B224" s="296"/>
      <c r="C224" s="296"/>
      <c r="D224" s="296"/>
      <c r="E224" s="296"/>
      <c r="F224" s="296"/>
      <c r="G224" s="296"/>
    </row>
    <row r="225" spans="1:7" ht="12.75" customHeight="1">
      <c r="A225" s="296"/>
      <c r="B225" s="296"/>
      <c r="C225" s="296"/>
      <c r="D225" s="296"/>
      <c r="E225" s="296"/>
      <c r="F225" s="296"/>
      <c r="G225" s="296"/>
    </row>
    <row r="226" spans="1:7" ht="12.75" customHeight="1">
      <c r="A226" s="296"/>
      <c r="B226" s="296"/>
      <c r="C226" s="296"/>
      <c r="D226" s="296"/>
      <c r="E226" s="296"/>
      <c r="F226" s="296"/>
      <c r="G226" s="296"/>
    </row>
    <row r="227" spans="1:7" ht="12.75" customHeight="1">
      <c r="A227" s="296"/>
      <c r="B227" s="296"/>
      <c r="C227" s="296"/>
      <c r="D227" s="296"/>
      <c r="E227" s="296"/>
      <c r="F227" s="296"/>
      <c r="G227" s="296"/>
    </row>
    <row r="228" spans="1:7" ht="12.75" customHeight="1">
      <c r="A228" s="296"/>
      <c r="B228" s="296"/>
      <c r="C228" s="296"/>
      <c r="D228" s="296"/>
      <c r="E228" s="296"/>
      <c r="F228" s="296"/>
      <c r="G228" s="296"/>
    </row>
    <row r="229" spans="1:7" ht="12.75" customHeight="1">
      <c r="A229" s="296"/>
      <c r="B229" s="296"/>
      <c r="C229" s="296"/>
      <c r="D229" s="296"/>
      <c r="E229" s="296"/>
      <c r="F229" s="296"/>
      <c r="G229" s="296"/>
    </row>
    <row r="230" spans="1:7" ht="12.75" customHeight="1">
      <c r="A230" s="296"/>
      <c r="B230" s="296"/>
      <c r="C230" s="296"/>
      <c r="D230" s="296"/>
      <c r="E230" s="296"/>
      <c r="F230" s="296"/>
      <c r="G230" s="296"/>
    </row>
    <row r="231" spans="1:7" ht="12.75" customHeight="1">
      <c r="A231" s="296"/>
      <c r="B231" s="296"/>
      <c r="C231" s="296"/>
      <c r="D231" s="296"/>
      <c r="E231" s="296"/>
      <c r="F231" s="296"/>
      <c r="G231" s="296"/>
    </row>
    <row r="232" spans="1:7" ht="12.75" customHeight="1">
      <c r="A232" s="296"/>
      <c r="B232" s="296"/>
      <c r="C232" s="296"/>
      <c r="D232" s="296"/>
      <c r="E232" s="296"/>
      <c r="F232" s="296"/>
      <c r="G232" s="296"/>
    </row>
    <row r="233" spans="1:7" ht="12.75" customHeight="1">
      <c r="A233" s="296"/>
      <c r="B233" s="296"/>
      <c r="C233" s="296"/>
      <c r="D233" s="296"/>
      <c r="E233" s="296"/>
      <c r="F233" s="296"/>
      <c r="G233" s="296"/>
    </row>
    <row r="234" spans="1:7" ht="12.75" customHeight="1">
      <c r="A234" s="296"/>
      <c r="B234" s="296"/>
      <c r="C234" s="296"/>
      <c r="D234" s="296"/>
      <c r="E234" s="296"/>
      <c r="F234" s="296"/>
      <c r="G234" s="296"/>
    </row>
    <row r="235" spans="1:7" ht="12.75" customHeight="1">
      <c r="A235" s="296"/>
      <c r="B235" s="296"/>
      <c r="C235" s="296"/>
      <c r="D235" s="296"/>
      <c r="E235" s="296"/>
      <c r="F235" s="296"/>
      <c r="G235" s="296"/>
    </row>
    <row r="236" spans="1:7" ht="12.75" customHeight="1">
      <c r="A236" s="296"/>
      <c r="B236" s="296"/>
      <c r="C236" s="296"/>
      <c r="D236" s="296"/>
      <c r="E236" s="296"/>
      <c r="F236" s="296"/>
      <c r="G236" s="296"/>
    </row>
    <row r="237" spans="1:7" ht="12.75" customHeight="1">
      <c r="A237" s="296"/>
      <c r="B237" s="296"/>
      <c r="C237" s="296"/>
      <c r="D237" s="296"/>
      <c r="E237" s="296"/>
      <c r="F237" s="296"/>
      <c r="G237" s="296"/>
    </row>
    <row r="238" spans="1:7" ht="12.75" customHeight="1">
      <c r="A238" s="296"/>
      <c r="B238" s="296"/>
      <c r="C238" s="296"/>
      <c r="D238" s="296"/>
      <c r="E238" s="296"/>
      <c r="F238" s="296"/>
      <c r="G238" s="296"/>
    </row>
    <row r="239" spans="1:7" ht="12.75" customHeight="1">
      <c r="A239" s="296"/>
      <c r="B239" s="296"/>
      <c r="C239" s="296"/>
      <c r="D239" s="296"/>
      <c r="E239" s="296"/>
      <c r="F239" s="296"/>
      <c r="G239" s="296"/>
    </row>
    <row r="240" spans="1:7" ht="12.75" customHeight="1">
      <c r="A240" s="296"/>
      <c r="B240" s="296"/>
      <c r="C240" s="296"/>
      <c r="D240" s="296"/>
      <c r="E240" s="296"/>
      <c r="F240" s="296"/>
      <c r="G240" s="296"/>
    </row>
    <row r="241" spans="1:7" ht="12.75" customHeight="1">
      <c r="A241" s="296"/>
      <c r="B241" s="296"/>
      <c r="C241" s="296"/>
      <c r="D241" s="296"/>
      <c r="E241" s="296"/>
      <c r="F241" s="296"/>
      <c r="G241" s="296"/>
    </row>
    <row r="242" spans="1:7" ht="12.75" customHeight="1">
      <c r="A242" s="296"/>
      <c r="B242" s="296"/>
      <c r="C242" s="296"/>
      <c r="D242" s="296"/>
      <c r="E242" s="296"/>
      <c r="F242" s="296"/>
      <c r="G242" s="296"/>
    </row>
    <row r="243" spans="1:7" ht="12.75" customHeight="1">
      <c r="A243" s="296"/>
      <c r="B243" s="296"/>
      <c r="C243" s="296"/>
      <c r="D243" s="296"/>
      <c r="E243" s="296"/>
      <c r="F243" s="296"/>
      <c r="G243" s="296"/>
    </row>
    <row r="244" spans="1:7" ht="12.75" customHeight="1">
      <c r="A244" s="296"/>
      <c r="B244" s="296"/>
      <c r="C244" s="296"/>
      <c r="D244" s="296"/>
      <c r="E244" s="296"/>
      <c r="F244" s="296"/>
      <c r="G244" s="296"/>
    </row>
    <row r="245" spans="1:7" ht="12.75" customHeight="1">
      <c r="A245" s="296"/>
      <c r="B245" s="296"/>
      <c r="C245" s="296"/>
      <c r="D245" s="296"/>
      <c r="E245" s="296"/>
      <c r="F245" s="296"/>
      <c r="G245" s="296"/>
    </row>
    <row r="246" spans="1:7" ht="12.75" customHeight="1">
      <c r="A246" s="296"/>
      <c r="B246" s="296"/>
      <c r="C246" s="296"/>
      <c r="D246" s="296"/>
      <c r="E246" s="296"/>
      <c r="F246" s="296"/>
      <c r="G246" s="296"/>
    </row>
    <row r="247" spans="1:7" ht="12.75" customHeight="1">
      <c r="A247" s="296"/>
      <c r="B247" s="296"/>
      <c r="C247" s="296"/>
      <c r="D247" s="296"/>
      <c r="E247" s="296"/>
      <c r="F247" s="296"/>
      <c r="G247" s="296"/>
    </row>
    <row r="248" spans="1:7" ht="12.75" customHeight="1">
      <c r="A248" s="296"/>
      <c r="B248" s="296"/>
      <c r="C248" s="296"/>
      <c r="D248" s="296"/>
      <c r="E248" s="296"/>
      <c r="F248" s="296"/>
      <c r="G248" s="296"/>
    </row>
    <row r="249" spans="1:7" ht="12.75" customHeight="1">
      <c r="A249" s="296"/>
      <c r="B249" s="296"/>
      <c r="C249" s="296"/>
      <c r="D249" s="296"/>
      <c r="E249" s="296"/>
      <c r="F249" s="296"/>
      <c r="G249" s="296"/>
    </row>
    <row r="250" spans="1:7" ht="12.75" customHeight="1">
      <c r="A250" s="296"/>
      <c r="B250" s="296"/>
      <c r="C250" s="296"/>
      <c r="D250" s="296"/>
      <c r="E250" s="296"/>
      <c r="F250" s="296"/>
      <c r="G250" s="296"/>
    </row>
    <row r="251" spans="1:7" ht="12.75" customHeight="1">
      <c r="A251" s="296"/>
      <c r="B251" s="296"/>
      <c r="C251" s="296"/>
      <c r="D251" s="296"/>
      <c r="E251" s="296"/>
      <c r="F251" s="296"/>
      <c r="G251" s="296"/>
    </row>
    <row r="252" spans="1:7" ht="12.75" customHeight="1">
      <c r="A252" s="296"/>
      <c r="B252" s="296"/>
      <c r="C252" s="296"/>
      <c r="D252" s="296"/>
      <c r="E252" s="296"/>
      <c r="F252" s="296"/>
      <c r="G252" s="296"/>
    </row>
    <row r="253" spans="1:7" ht="12.75" customHeight="1">
      <c r="A253" s="296"/>
      <c r="B253" s="296"/>
      <c r="C253" s="296"/>
      <c r="D253" s="296"/>
      <c r="E253" s="296"/>
      <c r="F253" s="296"/>
      <c r="G253" s="296"/>
    </row>
    <row r="254" spans="1:7" ht="12.75" customHeight="1">
      <c r="A254" s="296"/>
      <c r="B254" s="296"/>
      <c r="C254" s="296"/>
      <c r="D254" s="296"/>
      <c r="E254" s="296"/>
      <c r="F254" s="296"/>
      <c r="G254" s="296"/>
    </row>
    <row r="255" spans="1:7" ht="12.75" customHeight="1">
      <c r="A255" s="296"/>
      <c r="B255" s="296"/>
      <c r="C255" s="296"/>
      <c r="D255" s="296"/>
      <c r="E255" s="296"/>
      <c r="F255" s="296"/>
      <c r="G255" s="296"/>
    </row>
    <row r="256" spans="1:7" ht="12.75" customHeight="1">
      <c r="A256" s="296"/>
      <c r="B256" s="296"/>
      <c r="C256" s="296"/>
      <c r="D256" s="296"/>
      <c r="E256" s="296"/>
      <c r="F256" s="296"/>
      <c r="G256" s="296"/>
    </row>
    <row r="257" spans="1:7" ht="12.75" customHeight="1">
      <c r="A257" s="296"/>
      <c r="B257" s="296"/>
      <c r="C257" s="296"/>
      <c r="D257" s="296"/>
      <c r="E257" s="296"/>
      <c r="F257" s="296"/>
      <c r="G257" s="296"/>
    </row>
    <row r="258" spans="1:7" ht="12.75" customHeight="1">
      <c r="A258" s="296"/>
      <c r="B258" s="296"/>
      <c r="C258" s="296"/>
      <c r="D258" s="296"/>
      <c r="E258" s="296"/>
      <c r="F258" s="296"/>
      <c r="G258" s="296"/>
    </row>
    <row r="259" spans="1:7" ht="12.75" customHeight="1">
      <c r="A259" s="296"/>
      <c r="B259" s="296"/>
      <c r="C259" s="296"/>
      <c r="D259" s="296"/>
      <c r="E259" s="296"/>
      <c r="F259" s="296"/>
      <c r="G259" s="296"/>
    </row>
    <row r="260" spans="1:7" ht="12.75" customHeight="1">
      <c r="A260" s="296"/>
      <c r="B260" s="296"/>
      <c r="C260" s="296"/>
      <c r="D260" s="296"/>
      <c r="E260" s="296"/>
      <c r="F260" s="296"/>
      <c r="G260" s="296"/>
    </row>
    <row r="261" spans="1:7" ht="12.75" customHeight="1">
      <c r="A261" s="296"/>
      <c r="B261" s="296"/>
      <c r="C261" s="296"/>
      <c r="D261" s="296"/>
      <c r="E261" s="296"/>
      <c r="F261" s="296"/>
      <c r="G261" s="296"/>
    </row>
    <row r="262" spans="1:7" ht="12.75" customHeight="1">
      <c r="A262" s="296"/>
      <c r="B262" s="296"/>
      <c r="C262" s="296"/>
      <c r="D262" s="296"/>
      <c r="E262" s="296"/>
      <c r="F262" s="296"/>
      <c r="G262" s="296"/>
    </row>
    <row r="263" spans="1:7" ht="12.75" customHeight="1">
      <c r="A263" s="296"/>
      <c r="B263" s="296"/>
      <c r="C263" s="296"/>
      <c r="D263" s="296"/>
      <c r="E263" s="296"/>
      <c r="F263" s="296"/>
      <c r="G263" s="296"/>
    </row>
    <row r="264" spans="1:7" ht="12.75" customHeight="1">
      <c r="A264" s="296"/>
      <c r="B264" s="296"/>
      <c r="C264" s="296"/>
      <c r="D264" s="296"/>
      <c r="E264" s="296"/>
      <c r="F264" s="296"/>
      <c r="G264" s="296"/>
    </row>
    <row r="265" spans="1:7" ht="12.75" customHeight="1">
      <c r="A265" s="296"/>
      <c r="B265" s="296"/>
      <c r="C265" s="296"/>
      <c r="D265" s="296"/>
      <c r="E265" s="296"/>
      <c r="F265" s="296"/>
      <c r="G265" s="296"/>
    </row>
    <row r="266" spans="1:7" ht="12.75" customHeight="1">
      <c r="A266" s="296"/>
      <c r="B266" s="296"/>
      <c r="C266" s="296"/>
      <c r="D266" s="296"/>
      <c r="E266" s="296"/>
      <c r="F266" s="296"/>
      <c r="G266" s="296"/>
    </row>
    <row r="267" spans="1:7" ht="12.75" customHeight="1">
      <c r="A267" s="296"/>
      <c r="B267" s="296"/>
      <c r="C267" s="296"/>
      <c r="D267" s="296"/>
      <c r="E267" s="296"/>
      <c r="F267" s="296"/>
      <c r="G267" s="296"/>
    </row>
    <row r="268" spans="1:7" ht="12.75" customHeight="1">
      <c r="A268" s="296"/>
      <c r="B268" s="296"/>
      <c r="C268" s="296"/>
      <c r="D268" s="296"/>
      <c r="E268" s="296"/>
      <c r="F268" s="296"/>
      <c r="G268" s="296"/>
    </row>
    <row r="269" spans="1:7" ht="12.75" customHeight="1">
      <c r="A269" s="296"/>
      <c r="B269" s="296"/>
      <c r="C269" s="296"/>
      <c r="D269" s="296"/>
      <c r="E269" s="296"/>
      <c r="F269" s="296"/>
      <c r="G269" s="296"/>
    </row>
    <row r="270" spans="1:7" ht="12.75" customHeight="1">
      <c r="A270" s="296"/>
      <c r="B270" s="296"/>
      <c r="C270" s="296"/>
      <c r="D270" s="296"/>
      <c r="E270" s="296"/>
      <c r="F270" s="296"/>
      <c r="G270" s="296"/>
    </row>
    <row r="271" spans="1:7" ht="12.75" customHeight="1">
      <c r="A271" s="296"/>
      <c r="B271" s="296"/>
      <c r="C271" s="296"/>
      <c r="D271" s="296"/>
      <c r="E271" s="296"/>
      <c r="F271" s="296"/>
      <c r="G271" s="296"/>
    </row>
    <row r="272" spans="1:7" ht="12.75" customHeight="1">
      <c r="A272" s="296"/>
      <c r="B272" s="296"/>
      <c r="C272" s="296"/>
      <c r="D272" s="296"/>
      <c r="E272" s="296"/>
      <c r="F272" s="296"/>
      <c r="G272" s="296"/>
    </row>
    <row r="273" spans="1:7" ht="12.75" customHeight="1">
      <c r="A273" s="296"/>
      <c r="B273" s="296"/>
      <c r="C273" s="296"/>
      <c r="D273" s="296"/>
      <c r="E273" s="296"/>
      <c r="F273" s="296"/>
      <c r="G273" s="296"/>
    </row>
    <row r="274" spans="1:7" ht="12.75" customHeight="1">
      <c r="A274" s="296"/>
      <c r="B274" s="296"/>
      <c r="C274" s="296"/>
      <c r="D274" s="296"/>
      <c r="E274" s="296"/>
      <c r="F274" s="296"/>
      <c r="G274" s="296"/>
    </row>
    <row r="275" spans="1:7" ht="12.75" customHeight="1">
      <c r="A275" s="296"/>
      <c r="B275" s="296"/>
      <c r="C275" s="296"/>
      <c r="D275" s="296"/>
      <c r="E275" s="296"/>
      <c r="F275" s="296"/>
      <c r="G275" s="296"/>
    </row>
    <row r="276" spans="1:7" ht="12.75" customHeight="1">
      <c r="A276" s="296"/>
      <c r="B276" s="296"/>
      <c r="C276" s="296"/>
      <c r="D276" s="296"/>
      <c r="E276" s="296"/>
      <c r="F276" s="296"/>
      <c r="G276" s="296"/>
    </row>
    <row r="277" spans="1:7" ht="12.75" customHeight="1">
      <c r="A277" s="296"/>
      <c r="B277" s="296"/>
      <c r="C277" s="296"/>
      <c r="D277" s="296"/>
      <c r="E277" s="296"/>
      <c r="F277" s="296"/>
      <c r="G277" s="296"/>
    </row>
    <row r="278" spans="1:7" ht="12.75" customHeight="1">
      <c r="A278" s="296"/>
      <c r="B278" s="296"/>
      <c r="C278" s="296"/>
      <c r="D278" s="296"/>
      <c r="E278" s="296"/>
      <c r="F278" s="296"/>
      <c r="G278" s="296"/>
    </row>
    <row r="279" spans="1:7" ht="12.75" customHeight="1">
      <c r="A279" s="296"/>
      <c r="B279" s="296"/>
      <c r="C279" s="296"/>
      <c r="D279" s="296"/>
      <c r="E279" s="296"/>
      <c r="F279" s="296"/>
      <c r="G279" s="296"/>
    </row>
    <row r="280" spans="1:7" ht="12.75" customHeight="1">
      <c r="A280" s="296"/>
      <c r="B280" s="296"/>
      <c r="C280" s="296"/>
      <c r="D280" s="296"/>
      <c r="E280" s="296"/>
      <c r="F280" s="296"/>
      <c r="G280" s="296"/>
    </row>
    <row r="281" spans="1:7" ht="12.75" customHeight="1">
      <c r="A281" s="296"/>
      <c r="B281" s="296"/>
      <c r="C281" s="296"/>
      <c r="D281" s="296"/>
      <c r="E281" s="296"/>
      <c r="F281" s="296"/>
      <c r="G281" s="296"/>
    </row>
    <row r="282" spans="1:7" ht="12.75" customHeight="1">
      <c r="A282" s="296"/>
      <c r="B282" s="296"/>
      <c r="C282" s="296"/>
      <c r="D282" s="296"/>
      <c r="E282" s="296"/>
      <c r="F282" s="296"/>
      <c r="G282" s="296"/>
    </row>
    <row r="283" spans="1:7" ht="12.75" customHeight="1">
      <c r="A283" s="296"/>
      <c r="B283" s="296"/>
      <c r="C283" s="296"/>
      <c r="D283" s="296"/>
      <c r="E283" s="296"/>
      <c r="F283" s="296"/>
      <c r="G283" s="296"/>
    </row>
    <row r="284" spans="1:7" ht="12.75" customHeight="1">
      <c r="A284" s="296"/>
      <c r="B284" s="296"/>
      <c r="C284" s="296"/>
      <c r="D284" s="296"/>
      <c r="E284" s="296"/>
      <c r="F284" s="296"/>
      <c r="G284" s="296"/>
    </row>
    <row r="285" spans="1:7" ht="12.75" customHeight="1">
      <c r="A285" s="296"/>
      <c r="B285" s="296"/>
      <c r="C285" s="296"/>
      <c r="D285" s="296"/>
      <c r="E285" s="296"/>
      <c r="F285" s="296"/>
      <c r="G285" s="296"/>
    </row>
    <row r="286" spans="1:7" ht="12.75" customHeight="1">
      <c r="A286" s="296"/>
      <c r="B286" s="296"/>
      <c r="C286" s="296"/>
      <c r="D286" s="296"/>
      <c r="E286" s="296"/>
      <c r="F286" s="296"/>
      <c r="G286" s="296"/>
    </row>
    <row r="287" spans="1:7" ht="12.75" customHeight="1">
      <c r="A287" s="296"/>
      <c r="B287" s="296"/>
      <c r="C287" s="296"/>
      <c r="D287" s="296"/>
      <c r="E287" s="296"/>
      <c r="F287" s="296"/>
      <c r="G287" s="296"/>
    </row>
    <row r="288" spans="1:7" ht="12.75" customHeight="1">
      <c r="A288" s="296"/>
      <c r="B288" s="296"/>
      <c r="C288" s="296"/>
      <c r="D288" s="296"/>
      <c r="E288" s="296"/>
      <c r="F288" s="296"/>
      <c r="G288" s="296"/>
    </row>
    <row r="289" spans="1:7" ht="12.75" customHeight="1">
      <c r="A289" s="296"/>
      <c r="B289" s="296"/>
      <c r="C289" s="296"/>
      <c r="D289" s="296"/>
      <c r="E289" s="296"/>
      <c r="F289" s="296"/>
      <c r="G289" s="296"/>
    </row>
    <row r="290" spans="1:7" ht="12.75" customHeight="1">
      <c r="A290" s="296"/>
      <c r="B290" s="296"/>
      <c r="C290" s="296"/>
      <c r="D290" s="296"/>
      <c r="E290" s="296"/>
      <c r="F290" s="296"/>
      <c r="G290" s="296"/>
    </row>
    <row r="291" spans="1:7" ht="12.75" customHeight="1">
      <c r="A291" s="296"/>
      <c r="B291" s="296"/>
      <c r="C291" s="296"/>
      <c r="D291" s="296"/>
      <c r="E291" s="296"/>
      <c r="F291" s="296"/>
      <c r="G291" s="296"/>
    </row>
    <row r="292" spans="1:7" ht="12.75" customHeight="1">
      <c r="A292" s="296"/>
      <c r="B292" s="296"/>
      <c r="C292" s="296"/>
      <c r="D292" s="296"/>
      <c r="E292" s="296"/>
      <c r="F292" s="296"/>
      <c r="G292" s="296"/>
    </row>
    <row r="293" spans="1:7" ht="12.75" customHeight="1">
      <c r="A293" s="296"/>
      <c r="B293" s="296"/>
      <c r="C293" s="296"/>
      <c r="D293" s="296"/>
      <c r="E293" s="296"/>
      <c r="F293" s="296"/>
      <c r="G293" s="296"/>
    </row>
    <row r="294" spans="1:7" ht="12.75" customHeight="1">
      <c r="A294" s="296"/>
      <c r="B294" s="296"/>
      <c r="C294" s="296"/>
      <c r="D294" s="296"/>
      <c r="E294" s="296"/>
      <c r="F294" s="296"/>
      <c r="G294" s="296"/>
    </row>
    <row r="295" spans="1:7" ht="12.75" customHeight="1">
      <c r="A295" s="296"/>
      <c r="B295" s="296"/>
      <c r="C295" s="296"/>
      <c r="D295" s="296"/>
      <c r="E295" s="296"/>
      <c r="F295" s="296"/>
      <c r="G295" s="296"/>
    </row>
    <row r="296" spans="1:7" ht="12.75" customHeight="1">
      <c r="A296" s="296"/>
      <c r="B296" s="296"/>
      <c r="C296" s="296"/>
      <c r="D296" s="296"/>
      <c r="E296" s="296"/>
      <c r="F296" s="296"/>
      <c r="G296" s="296"/>
    </row>
    <row r="297" spans="1:7" ht="12.75" customHeight="1">
      <c r="A297" s="296"/>
      <c r="B297" s="296"/>
      <c r="C297" s="296"/>
      <c r="D297" s="296"/>
      <c r="E297" s="296"/>
      <c r="F297" s="296"/>
      <c r="G297" s="296"/>
    </row>
    <row r="298" spans="1:7" ht="12.75" customHeight="1">
      <c r="A298" s="296"/>
      <c r="B298" s="296"/>
      <c r="C298" s="296"/>
      <c r="D298" s="296"/>
      <c r="E298" s="296"/>
      <c r="F298" s="296"/>
      <c r="G298" s="296"/>
    </row>
    <row r="299" spans="1:7" ht="12.75" customHeight="1">
      <c r="A299" s="296"/>
      <c r="B299" s="296"/>
      <c r="C299" s="296"/>
      <c r="D299" s="296"/>
      <c r="E299" s="296"/>
      <c r="F299" s="296"/>
      <c r="G299" s="296"/>
    </row>
    <row r="300" spans="1:7" ht="12.75" customHeight="1">
      <c r="A300" s="296"/>
      <c r="B300" s="296"/>
      <c r="C300" s="296"/>
      <c r="D300" s="296"/>
      <c r="E300" s="296"/>
      <c r="F300" s="296"/>
      <c r="G300" s="296"/>
    </row>
    <row r="301" spans="1:7" ht="12.75" customHeight="1">
      <c r="A301" s="296"/>
      <c r="B301" s="296"/>
      <c r="C301" s="296"/>
      <c r="D301" s="296"/>
      <c r="E301" s="296"/>
      <c r="F301" s="296"/>
      <c r="G301" s="296"/>
    </row>
    <row r="302" spans="1:7" ht="12.75" customHeight="1">
      <c r="A302" s="296"/>
      <c r="B302" s="296"/>
      <c r="C302" s="296"/>
      <c r="D302" s="296"/>
      <c r="E302" s="296"/>
      <c r="F302" s="296"/>
      <c r="G302" s="296"/>
    </row>
    <row r="303" spans="1:7" ht="12.75" customHeight="1">
      <c r="A303" s="296"/>
      <c r="B303" s="296"/>
      <c r="C303" s="296"/>
      <c r="D303" s="296"/>
      <c r="E303" s="296"/>
      <c r="F303" s="296"/>
      <c r="G303" s="296"/>
    </row>
    <row r="304" spans="1:7" ht="12.75" customHeight="1">
      <c r="A304" s="296"/>
      <c r="B304" s="296"/>
      <c r="C304" s="296"/>
      <c r="D304" s="296"/>
      <c r="E304" s="296"/>
      <c r="F304" s="296"/>
      <c r="G304" s="296"/>
    </row>
    <row r="305" spans="1:7" ht="12.75" customHeight="1">
      <c r="A305" s="296"/>
      <c r="B305" s="296"/>
      <c r="C305" s="296"/>
      <c r="D305" s="296"/>
      <c r="E305" s="296"/>
      <c r="F305" s="296"/>
      <c r="G305" s="296"/>
    </row>
    <row r="306" spans="1:7" ht="12.75" customHeight="1">
      <c r="A306" s="296"/>
      <c r="B306" s="296"/>
      <c r="C306" s="296"/>
      <c r="D306" s="296"/>
      <c r="E306" s="296"/>
      <c r="F306" s="296"/>
      <c r="G306" s="296"/>
    </row>
    <row r="307" spans="1:7" ht="12.75" customHeight="1">
      <c r="A307" s="296"/>
      <c r="B307" s="296"/>
      <c r="C307" s="296"/>
      <c r="D307" s="296"/>
      <c r="E307" s="296"/>
      <c r="F307" s="296"/>
      <c r="G307" s="296"/>
    </row>
    <row r="308" spans="1:7" ht="12.75" customHeight="1">
      <c r="A308" s="296"/>
      <c r="B308" s="296"/>
      <c r="C308" s="296"/>
      <c r="D308" s="296"/>
      <c r="E308" s="296"/>
      <c r="F308" s="296"/>
      <c r="G308" s="296"/>
    </row>
    <row r="309" spans="1:7" ht="12.75" customHeight="1">
      <c r="A309" s="296"/>
      <c r="B309" s="296"/>
      <c r="C309" s="296"/>
      <c r="D309" s="296"/>
      <c r="E309" s="296"/>
      <c r="F309" s="296"/>
      <c r="G309" s="296"/>
    </row>
    <row r="310" spans="1:7" ht="12.75" customHeight="1">
      <c r="A310" s="296"/>
      <c r="B310" s="296"/>
      <c r="C310" s="296"/>
      <c r="D310" s="296"/>
      <c r="E310" s="296"/>
      <c r="F310" s="296"/>
      <c r="G310" s="296"/>
    </row>
    <row r="311" spans="1:7" ht="12.75" customHeight="1">
      <c r="A311" s="296"/>
      <c r="B311" s="296"/>
      <c r="C311" s="296"/>
      <c r="D311" s="296"/>
      <c r="E311" s="296"/>
      <c r="F311" s="296"/>
      <c r="G311" s="296"/>
    </row>
    <row r="312" spans="1:7" ht="12.75" customHeight="1">
      <c r="A312" s="296"/>
      <c r="B312" s="296"/>
      <c r="C312" s="296"/>
      <c r="D312" s="296"/>
      <c r="E312" s="296"/>
      <c r="F312" s="296"/>
      <c r="G312" s="296"/>
    </row>
    <row r="313" spans="1:7" ht="12.75" customHeight="1">
      <c r="A313" s="296"/>
      <c r="B313" s="296"/>
      <c r="C313" s="296"/>
      <c r="D313" s="296"/>
      <c r="E313" s="296"/>
      <c r="F313" s="296"/>
      <c r="G313" s="296"/>
    </row>
    <row r="314" spans="1:7" ht="12.75" customHeight="1">
      <c r="A314" s="296"/>
      <c r="B314" s="296"/>
      <c r="C314" s="296"/>
      <c r="D314" s="296"/>
      <c r="E314" s="296"/>
      <c r="F314" s="296"/>
      <c r="G314" s="296"/>
    </row>
    <row r="315" spans="1:7" ht="12.75" customHeight="1">
      <c r="A315" s="296"/>
      <c r="B315" s="296"/>
      <c r="C315" s="296"/>
      <c r="D315" s="296"/>
      <c r="E315" s="296"/>
      <c r="F315" s="296"/>
      <c r="G315" s="296"/>
    </row>
    <row r="316" spans="1:7" ht="12.75" customHeight="1">
      <c r="A316" s="296"/>
      <c r="B316" s="296"/>
      <c r="C316" s="296"/>
      <c r="D316" s="296"/>
      <c r="E316" s="296"/>
      <c r="F316" s="296"/>
      <c r="G316" s="296"/>
    </row>
    <row r="317" spans="1:7" ht="12.75" customHeight="1">
      <c r="A317" s="296"/>
      <c r="B317" s="296"/>
      <c r="C317" s="296"/>
      <c r="D317" s="296"/>
      <c r="E317" s="296"/>
      <c r="F317" s="296"/>
      <c r="G317" s="296"/>
    </row>
    <row r="318" spans="1:7" ht="12.75" customHeight="1">
      <c r="A318" s="296"/>
      <c r="B318" s="296"/>
      <c r="C318" s="296"/>
      <c r="D318" s="296"/>
      <c r="E318" s="296"/>
      <c r="F318" s="296"/>
      <c r="G318" s="296"/>
    </row>
    <row r="319" spans="1:7" ht="12.75" customHeight="1">
      <c r="A319" s="296"/>
      <c r="B319" s="296"/>
      <c r="C319" s="296"/>
      <c r="D319" s="296"/>
      <c r="E319" s="296"/>
      <c r="F319" s="296"/>
      <c r="G319" s="296"/>
    </row>
    <row r="320" spans="1:7" ht="12.75" customHeight="1">
      <c r="A320" s="296"/>
      <c r="B320" s="296"/>
      <c r="C320" s="296"/>
      <c r="D320" s="296"/>
      <c r="E320" s="296"/>
      <c r="F320" s="296"/>
      <c r="G320" s="296"/>
    </row>
    <row r="321" spans="1:7" ht="12.75" customHeight="1">
      <c r="A321" s="296"/>
      <c r="B321" s="296"/>
      <c r="C321" s="296"/>
      <c r="D321" s="296"/>
      <c r="E321" s="296"/>
      <c r="F321" s="296"/>
      <c r="G321" s="296"/>
    </row>
    <row r="322" spans="1:7" ht="12.75" customHeight="1">
      <c r="A322" s="296"/>
      <c r="B322" s="296"/>
      <c r="C322" s="296"/>
      <c r="D322" s="296"/>
      <c r="E322" s="296"/>
      <c r="F322" s="296"/>
      <c r="G322" s="296"/>
    </row>
    <row r="323" spans="1:7" ht="12.75" customHeight="1">
      <c r="A323" s="296"/>
      <c r="B323" s="296"/>
      <c r="C323" s="296"/>
      <c r="D323" s="296"/>
      <c r="E323" s="296"/>
      <c r="F323" s="296"/>
      <c r="G323" s="296"/>
    </row>
    <row r="324" spans="1:7" ht="12.75" customHeight="1">
      <c r="A324" s="296"/>
      <c r="B324" s="296"/>
      <c r="C324" s="296"/>
      <c r="D324" s="296"/>
      <c r="E324" s="296"/>
      <c r="F324" s="296"/>
      <c r="G324" s="296"/>
    </row>
    <row r="325" spans="1:7" ht="12.75" customHeight="1">
      <c r="A325" s="296"/>
      <c r="B325" s="296"/>
      <c r="C325" s="296"/>
      <c r="D325" s="296"/>
      <c r="E325" s="296"/>
      <c r="F325" s="296"/>
      <c r="G325" s="296"/>
    </row>
    <row r="326" spans="1:7" ht="12.75" customHeight="1">
      <c r="A326" s="296"/>
      <c r="B326" s="296"/>
      <c r="C326" s="296"/>
      <c r="D326" s="296"/>
      <c r="E326" s="296"/>
      <c r="F326" s="296"/>
      <c r="G326" s="296"/>
    </row>
    <row r="327" spans="1:7" ht="12.75" customHeight="1">
      <c r="A327" s="296"/>
      <c r="B327" s="296"/>
      <c r="C327" s="296"/>
      <c r="D327" s="296"/>
      <c r="E327" s="296"/>
      <c r="F327" s="296"/>
      <c r="G327" s="296"/>
    </row>
    <row r="328" spans="1:7" ht="12.75" customHeight="1">
      <c r="A328" s="296"/>
      <c r="B328" s="296"/>
      <c r="C328" s="296"/>
      <c r="D328" s="296"/>
      <c r="E328" s="296"/>
      <c r="F328" s="296"/>
      <c r="G328" s="296"/>
    </row>
    <row r="329" spans="1:7" ht="12.75" customHeight="1">
      <c r="A329" s="296"/>
      <c r="B329" s="296"/>
      <c r="C329" s="296"/>
      <c r="D329" s="296"/>
      <c r="E329" s="296"/>
      <c r="F329" s="296"/>
      <c r="G329" s="296"/>
    </row>
    <row r="330" spans="1:7" ht="12.75" customHeight="1">
      <c r="A330" s="296"/>
      <c r="B330" s="296"/>
      <c r="C330" s="296"/>
      <c r="D330" s="296"/>
      <c r="E330" s="296"/>
      <c r="F330" s="296"/>
      <c r="G330" s="296"/>
    </row>
    <row r="331" spans="1:7" ht="12.75" customHeight="1">
      <c r="A331" s="296"/>
      <c r="B331" s="296"/>
      <c r="C331" s="296"/>
      <c r="D331" s="296"/>
      <c r="E331" s="296"/>
      <c r="F331" s="296"/>
      <c r="G331" s="296"/>
    </row>
    <row r="332" spans="1:7" ht="12.75" customHeight="1">
      <c r="A332" s="296"/>
      <c r="B332" s="296"/>
      <c r="C332" s="296"/>
      <c r="D332" s="296"/>
      <c r="E332" s="296"/>
      <c r="F332" s="296"/>
      <c r="G332" s="296"/>
    </row>
    <row r="333" spans="1:7" ht="12.75" customHeight="1">
      <c r="A333" s="296"/>
      <c r="B333" s="296"/>
      <c r="C333" s="296"/>
      <c r="D333" s="296"/>
      <c r="E333" s="296"/>
      <c r="F333" s="296"/>
      <c r="G333" s="296"/>
    </row>
    <row r="334" spans="1:7" ht="12.75" customHeight="1">
      <c r="A334" s="296"/>
      <c r="B334" s="296"/>
      <c r="C334" s="296"/>
      <c r="D334" s="296"/>
      <c r="E334" s="296"/>
      <c r="F334" s="296"/>
      <c r="G334" s="296"/>
    </row>
    <row r="335" spans="1:7" ht="12.75" customHeight="1">
      <c r="A335" s="296"/>
      <c r="B335" s="296"/>
      <c r="C335" s="296"/>
      <c r="D335" s="296"/>
      <c r="E335" s="296"/>
      <c r="F335" s="296"/>
      <c r="G335" s="296"/>
    </row>
    <row r="336" spans="1:7" ht="12.75" customHeight="1">
      <c r="A336" s="296"/>
      <c r="B336" s="296"/>
      <c r="C336" s="296"/>
      <c r="D336" s="296"/>
      <c r="E336" s="296"/>
      <c r="F336" s="296"/>
      <c r="G336" s="296"/>
    </row>
    <row r="337" spans="1:7" ht="12.75" customHeight="1">
      <c r="A337" s="296"/>
      <c r="B337" s="296"/>
      <c r="C337" s="296"/>
      <c r="D337" s="296"/>
      <c r="E337" s="296"/>
      <c r="F337" s="296"/>
      <c r="G337" s="296"/>
    </row>
    <row r="338" spans="1:7" ht="12.75" customHeight="1">
      <c r="A338" s="296"/>
      <c r="B338" s="296"/>
      <c r="C338" s="296"/>
      <c r="D338" s="296"/>
      <c r="E338" s="296"/>
      <c r="F338" s="296"/>
      <c r="G338" s="296"/>
    </row>
    <row r="339" spans="1:7" ht="12.75" customHeight="1">
      <c r="A339" s="296"/>
      <c r="B339" s="296"/>
      <c r="C339" s="296"/>
      <c r="D339" s="296"/>
      <c r="E339" s="296"/>
      <c r="F339" s="296"/>
      <c r="G339" s="296"/>
    </row>
    <row r="340" spans="1:7" ht="12.75" customHeight="1">
      <c r="A340" s="296"/>
      <c r="B340" s="296"/>
      <c r="C340" s="296"/>
      <c r="D340" s="296"/>
      <c r="E340" s="296"/>
      <c r="F340" s="296"/>
      <c r="G340" s="296"/>
    </row>
    <row r="341" spans="1:7" ht="12.75" customHeight="1">
      <c r="A341" s="296"/>
      <c r="B341" s="296"/>
      <c r="C341" s="296"/>
      <c r="D341" s="296"/>
      <c r="E341" s="296"/>
      <c r="F341" s="296"/>
      <c r="G341" s="296"/>
    </row>
    <row r="342" spans="1:7" ht="12.75" customHeight="1">
      <c r="A342" s="296"/>
      <c r="B342" s="296"/>
      <c r="C342" s="296"/>
      <c r="D342" s="296"/>
      <c r="E342" s="296"/>
      <c r="F342" s="296"/>
      <c r="G342" s="296"/>
    </row>
    <row r="343" spans="1:7" ht="12.75" customHeight="1">
      <c r="A343" s="296"/>
      <c r="B343" s="296"/>
      <c r="C343" s="296"/>
      <c r="D343" s="296"/>
      <c r="E343" s="296"/>
      <c r="F343" s="296"/>
      <c r="G343" s="296"/>
    </row>
    <row r="344" spans="1:7" ht="12.75" customHeight="1">
      <c r="A344" s="296"/>
      <c r="B344" s="296"/>
      <c r="C344" s="296"/>
      <c r="D344" s="296"/>
      <c r="E344" s="296"/>
      <c r="F344" s="296"/>
      <c r="G344" s="296"/>
    </row>
    <row r="345" spans="1:7" ht="12.75" customHeight="1">
      <c r="A345" s="296"/>
      <c r="B345" s="296"/>
      <c r="C345" s="296"/>
      <c r="D345" s="296"/>
      <c r="E345" s="296"/>
      <c r="F345" s="296"/>
      <c r="G345" s="296"/>
    </row>
    <row r="346" spans="1:7" ht="12.75" customHeight="1">
      <c r="A346" s="296"/>
      <c r="B346" s="296"/>
      <c r="C346" s="296"/>
      <c r="D346" s="296"/>
      <c r="E346" s="296"/>
      <c r="F346" s="296"/>
      <c r="G346" s="296"/>
    </row>
    <row r="347" spans="1:7" ht="12.75" customHeight="1">
      <c r="A347" s="296"/>
      <c r="B347" s="296"/>
      <c r="C347" s="296"/>
      <c r="D347" s="296"/>
      <c r="E347" s="296"/>
      <c r="F347" s="296"/>
      <c r="G347" s="296"/>
    </row>
    <row r="348" spans="1:7" ht="12.75" customHeight="1">
      <c r="A348" s="296"/>
      <c r="B348" s="296"/>
      <c r="C348" s="296"/>
      <c r="D348" s="296"/>
      <c r="E348" s="296"/>
      <c r="F348" s="296"/>
      <c r="G348" s="296"/>
    </row>
    <row r="349" spans="1:7" ht="12.75" customHeight="1">
      <c r="A349" s="296"/>
      <c r="B349" s="296"/>
      <c r="C349" s="296"/>
      <c r="D349" s="296"/>
      <c r="E349" s="296"/>
      <c r="F349" s="296"/>
      <c r="G349" s="296"/>
    </row>
    <row r="350" spans="1:7" ht="12.75" customHeight="1">
      <c r="A350" s="296"/>
      <c r="B350" s="296"/>
      <c r="C350" s="296"/>
      <c r="D350" s="296"/>
      <c r="E350" s="296"/>
      <c r="F350" s="296"/>
      <c r="G350" s="296"/>
    </row>
    <row r="351" spans="1:7" ht="12.75" customHeight="1">
      <c r="A351" s="296"/>
      <c r="B351" s="296"/>
      <c r="C351" s="296"/>
      <c r="D351" s="296"/>
      <c r="E351" s="296"/>
      <c r="F351" s="296"/>
      <c r="G351" s="296"/>
    </row>
    <row r="352" spans="1:7" ht="12.75" customHeight="1">
      <c r="A352" s="296"/>
      <c r="B352" s="296"/>
      <c r="C352" s="296"/>
      <c r="D352" s="296"/>
      <c r="E352" s="296"/>
      <c r="F352" s="296"/>
      <c r="G352" s="296"/>
    </row>
    <row r="353" spans="1:7" ht="12.75" customHeight="1">
      <c r="A353" s="296"/>
      <c r="B353" s="296"/>
      <c r="C353" s="296"/>
      <c r="D353" s="296"/>
      <c r="E353" s="296"/>
      <c r="F353" s="296"/>
      <c r="G353" s="296"/>
    </row>
    <row r="354" spans="1:7" ht="12.75" customHeight="1">
      <c r="A354" s="296"/>
      <c r="B354" s="296"/>
      <c r="C354" s="296"/>
      <c r="D354" s="296"/>
      <c r="E354" s="296"/>
      <c r="F354" s="296"/>
      <c r="G354" s="296"/>
    </row>
    <row r="355" spans="1:7" ht="12.75" customHeight="1">
      <c r="A355" s="296"/>
      <c r="B355" s="296"/>
      <c r="C355" s="296"/>
      <c r="D355" s="296"/>
      <c r="E355" s="296"/>
      <c r="F355" s="296"/>
      <c r="G355" s="296"/>
    </row>
    <row r="356" spans="1:7" ht="12.75" customHeight="1">
      <c r="A356" s="296"/>
      <c r="B356" s="296"/>
      <c r="C356" s="296"/>
      <c r="D356" s="296"/>
      <c r="E356" s="296"/>
      <c r="F356" s="296"/>
      <c r="G356" s="296"/>
    </row>
    <row r="357" spans="1:7" ht="12.75" customHeight="1">
      <c r="A357" s="296"/>
      <c r="B357" s="296"/>
      <c r="C357" s="296"/>
      <c r="D357" s="296"/>
      <c r="E357" s="296"/>
      <c r="F357" s="296"/>
      <c r="G357" s="296"/>
    </row>
    <row r="358" spans="1:7" ht="12.75" customHeight="1">
      <c r="A358" s="296"/>
      <c r="B358" s="296"/>
      <c r="C358" s="296"/>
      <c r="D358" s="296"/>
      <c r="E358" s="296"/>
      <c r="F358" s="296"/>
      <c r="G358" s="296"/>
    </row>
    <row r="359" spans="1:7" ht="12.75" customHeight="1">
      <c r="A359" s="296"/>
      <c r="B359" s="296"/>
      <c r="C359" s="296"/>
      <c r="D359" s="296"/>
      <c r="E359" s="296"/>
      <c r="F359" s="296"/>
      <c r="G359" s="296"/>
    </row>
    <row r="360" spans="1:7" ht="12.75" customHeight="1">
      <c r="A360" s="296"/>
      <c r="B360" s="296"/>
      <c r="C360" s="296"/>
      <c r="D360" s="296"/>
      <c r="E360" s="296"/>
      <c r="F360" s="296"/>
      <c r="G360" s="296"/>
    </row>
    <row r="361" spans="1:7" ht="12.75" customHeight="1">
      <c r="A361" s="296"/>
      <c r="B361" s="296"/>
      <c r="C361" s="296"/>
      <c r="D361" s="296"/>
      <c r="E361" s="296"/>
      <c r="F361" s="296"/>
      <c r="G361" s="296"/>
    </row>
    <row r="362" spans="1:7" ht="12.75" customHeight="1">
      <c r="A362" s="296"/>
      <c r="B362" s="296"/>
      <c r="C362" s="296"/>
      <c r="D362" s="296"/>
      <c r="E362" s="296"/>
      <c r="F362" s="296"/>
      <c r="G362" s="296"/>
    </row>
    <row r="363" spans="1:7" ht="12.75" customHeight="1">
      <c r="A363" s="296"/>
      <c r="B363" s="296"/>
      <c r="C363" s="296"/>
      <c r="D363" s="296"/>
      <c r="E363" s="296"/>
      <c r="F363" s="296"/>
      <c r="G363" s="296"/>
    </row>
    <row r="364" spans="1:7" ht="12.75" customHeight="1">
      <c r="A364" s="296"/>
      <c r="B364" s="296"/>
      <c r="C364" s="296"/>
      <c r="D364" s="296"/>
      <c r="E364" s="296"/>
      <c r="F364" s="296"/>
      <c r="G364" s="296"/>
    </row>
    <row r="365" spans="1:7" ht="12.75" customHeight="1">
      <c r="A365" s="296"/>
      <c r="B365" s="296"/>
      <c r="C365" s="296"/>
      <c r="D365" s="296"/>
      <c r="E365" s="296"/>
      <c r="F365" s="296"/>
      <c r="G365" s="296"/>
    </row>
    <row r="366" spans="1:7" ht="12.75" customHeight="1">
      <c r="A366" s="296"/>
      <c r="B366" s="296"/>
      <c r="C366" s="296"/>
      <c r="D366" s="296"/>
      <c r="E366" s="296"/>
      <c r="F366" s="296"/>
      <c r="G366" s="296"/>
    </row>
    <row r="367" spans="1:7" ht="12.75" customHeight="1">
      <c r="A367" s="296"/>
      <c r="B367" s="296"/>
      <c r="C367" s="296"/>
      <c r="D367" s="296"/>
      <c r="E367" s="296"/>
      <c r="F367" s="296"/>
      <c r="G367" s="296"/>
    </row>
    <row r="368" spans="1:7" ht="12.75" customHeight="1">
      <c r="A368" s="296"/>
      <c r="B368" s="296"/>
      <c r="C368" s="296"/>
      <c r="D368" s="296"/>
      <c r="E368" s="296"/>
      <c r="F368" s="296"/>
      <c r="G368" s="296"/>
    </row>
    <row r="369" spans="1:7" ht="12.75" customHeight="1">
      <c r="A369" s="296"/>
      <c r="B369" s="296"/>
      <c r="C369" s="296"/>
      <c r="D369" s="296"/>
      <c r="E369" s="296"/>
      <c r="F369" s="296"/>
      <c r="G369" s="296"/>
    </row>
    <row r="370" spans="1:7" ht="12.75" customHeight="1">
      <c r="A370" s="296"/>
      <c r="B370" s="296"/>
      <c r="C370" s="296"/>
      <c r="D370" s="296"/>
      <c r="E370" s="296"/>
      <c r="F370" s="296"/>
      <c r="G370" s="296"/>
    </row>
    <row r="371" spans="1:7" ht="12.75" customHeight="1">
      <c r="A371" s="296"/>
      <c r="B371" s="296"/>
      <c r="C371" s="296"/>
      <c r="D371" s="296"/>
      <c r="E371" s="296"/>
      <c r="F371" s="296"/>
      <c r="G371" s="296"/>
    </row>
    <row r="372" spans="1:7" ht="12.75" customHeight="1">
      <c r="A372" s="296"/>
      <c r="B372" s="296"/>
      <c r="C372" s="296"/>
      <c r="D372" s="296"/>
      <c r="E372" s="296"/>
      <c r="F372" s="296"/>
      <c r="G372" s="296"/>
    </row>
    <row r="373" spans="1:7" ht="12.75" customHeight="1">
      <c r="A373" s="296"/>
      <c r="B373" s="296"/>
      <c r="C373" s="296"/>
      <c r="D373" s="296"/>
      <c r="E373" s="296"/>
      <c r="F373" s="296"/>
      <c r="G373" s="296"/>
    </row>
    <row r="374" spans="1:7" ht="12.75" customHeight="1">
      <c r="A374" s="296"/>
      <c r="B374" s="296"/>
      <c r="C374" s="296"/>
      <c r="D374" s="296"/>
      <c r="E374" s="296"/>
      <c r="F374" s="296"/>
      <c r="G374" s="296"/>
    </row>
    <row r="375" spans="1:7" ht="12.75" customHeight="1">
      <c r="A375" s="296"/>
      <c r="B375" s="296"/>
      <c r="C375" s="296"/>
      <c r="D375" s="296"/>
      <c r="E375" s="296"/>
      <c r="F375" s="296"/>
      <c r="G375" s="296"/>
    </row>
    <row r="376" spans="1:7" ht="12.75" customHeight="1">
      <c r="A376" s="296"/>
      <c r="B376" s="296"/>
      <c r="C376" s="296"/>
      <c r="D376" s="296"/>
      <c r="E376" s="296"/>
      <c r="F376" s="296"/>
      <c r="G376" s="296"/>
    </row>
    <row r="377" spans="1:7" ht="12.75" customHeight="1">
      <c r="A377" s="296"/>
      <c r="B377" s="296"/>
      <c r="C377" s="296"/>
      <c r="D377" s="296"/>
      <c r="E377" s="296"/>
      <c r="F377" s="296"/>
      <c r="G377" s="296"/>
    </row>
    <row r="378" spans="1:7" ht="12.75" customHeight="1">
      <c r="A378" s="296"/>
      <c r="B378" s="296"/>
      <c r="C378" s="296"/>
      <c r="D378" s="296"/>
      <c r="E378" s="296"/>
      <c r="F378" s="296"/>
      <c r="G378" s="296"/>
    </row>
    <row r="379" spans="1:7" ht="12.75" customHeight="1">
      <c r="A379" s="296"/>
      <c r="B379" s="296"/>
      <c r="C379" s="296"/>
      <c r="D379" s="296"/>
      <c r="E379" s="296"/>
      <c r="F379" s="296"/>
      <c r="G379" s="296"/>
    </row>
    <row r="380" spans="1:7" ht="12.75" customHeight="1">
      <c r="A380" s="296"/>
      <c r="B380" s="296"/>
      <c r="C380" s="296"/>
      <c r="D380" s="296"/>
      <c r="E380" s="296"/>
      <c r="F380" s="296"/>
      <c r="G380" s="296"/>
    </row>
    <row r="381" spans="1:7" ht="12.75" customHeight="1">
      <c r="A381" s="296"/>
      <c r="B381" s="296"/>
      <c r="C381" s="296"/>
      <c r="D381" s="296"/>
      <c r="E381" s="296"/>
      <c r="F381" s="296"/>
      <c r="G381" s="296"/>
    </row>
    <row r="382" spans="1:7" ht="12.75" customHeight="1">
      <c r="A382" s="296"/>
      <c r="B382" s="296"/>
      <c r="C382" s="296"/>
      <c r="D382" s="296"/>
      <c r="E382" s="296"/>
      <c r="F382" s="296"/>
      <c r="G382" s="296"/>
    </row>
    <row r="383" spans="1:7" ht="12.75" customHeight="1">
      <c r="A383" s="296"/>
      <c r="B383" s="296"/>
      <c r="C383" s="296"/>
      <c r="D383" s="296"/>
      <c r="E383" s="296"/>
      <c r="F383" s="296"/>
      <c r="G383" s="296"/>
    </row>
    <row r="384" spans="1:7" ht="12.75" customHeight="1">
      <c r="A384" s="296"/>
      <c r="B384" s="296"/>
      <c r="C384" s="296"/>
      <c r="D384" s="296"/>
      <c r="E384" s="296"/>
      <c r="F384" s="296"/>
      <c r="G384" s="296"/>
    </row>
    <row r="385" spans="1:7" ht="12.75" customHeight="1">
      <c r="A385" s="296"/>
      <c r="B385" s="296"/>
      <c r="C385" s="296"/>
      <c r="D385" s="296"/>
      <c r="E385" s="296"/>
      <c r="F385" s="296"/>
      <c r="G385" s="296"/>
    </row>
    <row r="386" spans="1:7" ht="12.75" customHeight="1">
      <c r="A386" s="296"/>
      <c r="B386" s="296"/>
      <c r="C386" s="296"/>
      <c r="D386" s="296"/>
      <c r="E386" s="296"/>
      <c r="F386" s="296"/>
      <c r="G386" s="296"/>
    </row>
    <row r="387" spans="1:7" ht="12.75" customHeight="1">
      <c r="A387" s="296"/>
      <c r="B387" s="296"/>
      <c r="C387" s="296"/>
      <c r="D387" s="296"/>
      <c r="E387" s="296"/>
      <c r="F387" s="296"/>
      <c r="G387" s="296"/>
    </row>
    <row r="388" spans="1:7" ht="12.75" customHeight="1">
      <c r="A388" s="296"/>
      <c r="B388" s="296"/>
      <c r="C388" s="296"/>
      <c r="D388" s="296"/>
      <c r="E388" s="296"/>
      <c r="F388" s="296"/>
      <c r="G388" s="296"/>
    </row>
    <row r="389" spans="1:7" ht="12.75" customHeight="1">
      <c r="A389" s="296"/>
      <c r="B389" s="296"/>
      <c r="C389" s="296"/>
      <c r="D389" s="296"/>
      <c r="E389" s="296"/>
      <c r="F389" s="296"/>
      <c r="G389" s="296"/>
    </row>
    <row r="390" spans="1:7" ht="12.75" customHeight="1">
      <c r="A390" s="296"/>
      <c r="B390" s="296"/>
      <c r="C390" s="296"/>
      <c r="D390" s="296"/>
      <c r="E390" s="296"/>
      <c r="F390" s="296"/>
      <c r="G390" s="296"/>
    </row>
    <row r="391" spans="1:7" ht="12.75" customHeight="1">
      <c r="A391" s="296"/>
      <c r="B391" s="296"/>
      <c r="C391" s="296"/>
      <c r="D391" s="296"/>
      <c r="E391" s="296"/>
      <c r="F391" s="296"/>
      <c r="G391" s="296"/>
    </row>
    <row r="392" spans="1:7" ht="12.75" customHeight="1">
      <c r="A392" s="296"/>
      <c r="B392" s="296"/>
      <c r="C392" s="296"/>
      <c r="D392" s="296"/>
      <c r="E392" s="296"/>
      <c r="F392" s="296"/>
      <c r="G392" s="296"/>
    </row>
    <row r="393" spans="1:7" ht="12.75" customHeight="1">
      <c r="A393" s="296"/>
      <c r="B393" s="296"/>
      <c r="C393" s="296"/>
      <c r="D393" s="296"/>
      <c r="E393" s="296"/>
      <c r="F393" s="296"/>
      <c r="G393" s="296"/>
    </row>
    <row r="394" spans="1:7" ht="12.75" customHeight="1">
      <c r="A394" s="296"/>
      <c r="B394" s="296"/>
      <c r="C394" s="296"/>
      <c r="D394" s="296"/>
      <c r="E394" s="296"/>
      <c r="F394" s="296"/>
      <c r="G394" s="296"/>
    </row>
    <row r="395" spans="1:7" ht="12.75" customHeight="1">
      <c r="A395" s="296"/>
      <c r="B395" s="296"/>
      <c r="C395" s="296"/>
      <c r="D395" s="296"/>
      <c r="E395" s="296"/>
      <c r="F395" s="296"/>
      <c r="G395" s="296"/>
    </row>
    <row r="396" spans="1:7" ht="12.75" customHeight="1">
      <c r="A396" s="296"/>
      <c r="B396" s="296"/>
      <c r="C396" s="296"/>
      <c r="D396" s="296"/>
      <c r="E396" s="296"/>
      <c r="F396" s="296"/>
      <c r="G396" s="296"/>
    </row>
    <row r="397" spans="1:7" ht="12.75" customHeight="1">
      <c r="A397" s="296"/>
      <c r="B397" s="296"/>
      <c r="C397" s="296"/>
      <c r="D397" s="296"/>
      <c r="E397" s="296"/>
      <c r="F397" s="296"/>
      <c r="G397" s="296"/>
    </row>
    <row r="398" spans="1:7" ht="12.75" customHeight="1">
      <c r="A398" s="296"/>
      <c r="B398" s="296"/>
      <c r="C398" s="296"/>
      <c r="D398" s="296"/>
      <c r="E398" s="296"/>
      <c r="F398" s="296"/>
      <c r="G398" s="296"/>
    </row>
    <row r="399" spans="1:7" ht="12.75" customHeight="1">
      <c r="A399" s="296"/>
      <c r="B399" s="296"/>
      <c r="C399" s="296"/>
      <c r="D399" s="296"/>
      <c r="E399" s="296"/>
      <c r="F399" s="296"/>
      <c r="G399" s="296"/>
    </row>
    <row r="400" spans="1:7" ht="12.75" customHeight="1">
      <c r="A400" s="296"/>
      <c r="B400" s="296"/>
      <c r="C400" s="296"/>
      <c r="D400" s="296"/>
      <c r="E400" s="296"/>
      <c r="F400" s="296"/>
      <c r="G400" s="296"/>
    </row>
    <row r="401" spans="1:7" ht="12.75" customHeight="1">
      <c r="A401" s="296"/>
      <c r="B401" s="296"/>
      <c r="C401" s="296"/>
      <c r="D401" s="296"/>
      <c r="E401" s="296"/>
      <c r="F401" s="296"/>
      <c r="G401" s="296"/>
    </row>
    <row r="402" spans="1:7">
      <c r="A402" s="296"/>
      <c r="B402" s="296"/>
      <c r="C402" s="296"/>
      <c r="D402" s="296"/>
      <c r="E402" s="296"/>
      <c r="F402" s="296"/>
      <c r="G402" s="296"/>
    </row>
    <row r="403" spans="1:7">
      <c r="A403" s="296"/>
      <c r="B403" s="296"/>
      <c r="C403" s="296"/>
      <c r="D403" s="296"/>
      <c r="E403" s="296"/>
      <c r="F403" s="296"/>
      <c r="G403" s="296"/>
    </row>
    <row r="404" spans="1:7">
      <c r="A404" s="296"/>
      <c r="B404" s="296"/>
      <c r="C404" s="296"/>
      <c r="D404" s="296"/>
      <c r="E404" s="296"/>
      <c r="F404" s="296"/>
      <c r="G404" s="296"/>
    </row>
    <row r="405" spans="1:7">
      <c r="A405" s="296"/>
      <c r="B405" s="296"/>
      <c r="C405" s="296"/>
      <c r="D405" s="296"/>
      <c r="E405" s="296"/>
      <c r="F405" s="296"/>
      <c r="G405" s="296"/>
    </row>
    <row r="406" spans="1:7">
      <c r="A406" s="296"/>
      <c r="B406" s="296"/>
      <c r="C406" s="296"/>
      <c r="D406" s="296"/>
      <c r="E406" s="296"/>
      <c r="F406" s="296"/>
      <c r="G406" s="296"/>
    </row>
    <row r="407" spans="1:7">
      <c r="A407" s="296"/>
      <c r="B407" s="296"/>
      <c r="C407" s="296"/>
      <c r="D407" s="296"/>
      <c r="E407" s="296"/>
      <c r="F407" s="296"/>
      <c r="G407" s="296"/>
    </row>
    <row r="408" spans="1:7">
      <c r="A408" s="296"/>
      <c r="B408" s="296"/>
      <c r="C408" s="296"/>
      <c r="D408" s="296"/>
      <c r="E408" s="296"/>
      <c r="F408" s="296"/>
      <c r="G408" s="296"/>
    </row>
    <row r="409" spans="1:7">
      <c r="A409" s="296"/>
      <c r="B409" s="296"/>
      <c r="C409" s="296"/>
      <c r="D409" s="296"/>
      <c r="E409" s="296"/>
      <c r="F409" s="296"/>
      <c r="G409" s="296"/>
    </row>
    <row r="410" spans="1:7">
      <c r="A410" s="296"/>
      <c r="B410" s="296"/>
      <c r="C410" s="296"/>
      <c r="D410" s="296"/>
      <c r="E410" s="296"/>
      <c r="F410" s="296"/>
      <c r="G410" s="296"/>
    </row>
    <row r="411" spans="1:7">
      <c r="A411" s="296"/>
      <c r="B411" s="296"/>
      <c r="C411" s="296"/>
      <c r="D411" s="296"/>
      <c r="E411" s="296"/>
      <c r="F411" s="296"/>
      <c r="G411" s="296"/>
    </row>
    <row r="412" spans="1:7">
      <c r="A412" s="296"/>
      <c r="B412" s="296"/>
      <c r="C412" s="296"/>
      <c r="D412" s="296"/>
      <c r="E412" s="296"/>
      <c r="F412" s="296"/>
      <c r="G412" s="296"/>
    </row>
    <row r="413" spans="1:7">
      <c r="A413" s="296"/>
      <c r="B413" s="296"/>
      <c r="C413" s="296"/>
      <c r="D413" s="296"/>
      <c r="E413" s="296"/>
      <c r="F413" s="296"/>
      <c r="G413" s="296"/>
    </row>
    <row r="414" spans="1:7">
      <c r="A414" s="296"/>
      <c r="B414" s="296"/>
      <c r="C414" s="296"/>
      <c r="D414" s="296"/>
      <c r="E414" s="296"/>
      <c r="F414" s="296"/>
      <c r="G414" s="296"/>
    </row>
    <row r="415" spans="1:7">
      <c r="A415" s="296"/>
      <c r="B415" s="296"/>
      <c r="C415" s="296"/>
      <c r="D415" s="296"/>
      <c r="E415" s="296"/>
      <c r="F415" s="296"/>
      <c r="G415" s="296"/>
    </row>
    <row r="416" spans="1:7">
      <c r="A416" s="296"/>
      <c r="B416" s="296"/>
      <c r="C416" s="296"/>
      <c r="D416" s="296"/>
      <c r="E416" s="296"/>
      <c r="F416" s="296"/>
      <c r="G416" s="296"/>
    </row>
    <row r="417" spans="1:7">
      <c r="A417" s="296"/>
      <c r="B417" s="296"/>
      <c r="C417" s="296"/>
      <c r="D417" s="296"/>
      <c r="E417" s="296"/>
      <c r="F417" s="296"/>
      <c r="G417" s="296"/>
    </row>
    <row r="418" spans="1:7">
      <c r="A418" s="296"/>
      <c r="B418" s="296"/>
      <c r="C418" s="296"/>
      <c r="D418" s="296"/>
      <c r="E418" s="296"/>
      <c r="F418" s="296"/>
      <c r="G418" s="296"/>
    </row>
    <row r="419" spans="1:7">
      <c r="A419" s="296"/>
      <c r="B419" s="296"/>
      <c r="C419" s="296"/>
      <c r="D419" s="296"/>
      <c r="E419" s="296"/>
      <c r="F419" s="296"/>
      <c r="G419" s="296"/>
    </row>
    <row r="420" spans="1:7">
      <c r="A420" s="296"/>
      <c r="B420" s="296"/>
      <c r="C420" s="296"/>
      <c r="D420" s="296"/>
      <c r="E420" s="296"/>
      <c r="F420" s="296"/>
      <c r="G420" s="296"/>
    </row>
    <row r="421" spans="1:7">
      <c r="A421" s="296"/>
      <c r="B421" s="296"/>
      <c r="C421" s="296"/>
      <c r="D421" s="296"/>
      <c r="E421" s="296"/>
      <c r="F421" s="296"/>
      <c r="G421" s="296"/>
    </row>
    <row r="422" spans="1:7">
      <c r="A422" s="296"/>
      <c r="B422" s="296"/>
      <c r="C422" s="296"/>
      <c r="D422" s="296"/>
      <c r="E422" s="296"/>
      <c r="F422" s="296"/>
      <c r="G422" s="296"/>
    </row>
    <row r="423" spans="1:7">
      <c r="A423" s="296"/>
      <c r="B423" s="296"/>
      <c r="C423" s="296"/>
      <c r="D423" s="296"/>
      <c r="E423" s="296"/>
      <c r="F423" s="296"/>
      <c r="G423" s="296"/>
    </row>
    <row r="424" spans="1:7">
      <c r="A424" s="296"/>
      <c r="B424" s="296"/>
      <c r="C424" s="296"/>
      <c r="D424" s="296"/>
      <c r="E424" s="296"/>
      <c r="F424" s="296"/>
      <c r="G424" s="296"/>
    </row>
    <row r="425" spans="1:7">
      <c r="A425" s="296"/>
      <c r="B425" s="296"/>
      <c r="C425" s="296"/>
      <c r="D425" s="296"/>
      <c r="E425" s="296"/>
      <c r="F425" s="296"/>
      <c r="G425" s="296"/>
    </row>
    <row r="426" spans="1:7">
      <c r="A426" s="296"/>
      <c r="B426" s="296"/>
      <c r="C426" s="296"/>
      <c r="D426" s="296"/>
      <c r="E426" s="296"/>
      <c r="F426" s="296"/>
      <c r="G426" s="296"/>
    </row>
    <row r="427" spans="1:7">
      <c r="A427" s="296"/>
      <c r="B427" s="296"/>
      <c r="C427" s="296"/>
      <c r="D427" s="296"/>
      <c r="E427" s="296"/>
      <c r="F427" s="296"/>
      <c r="G427" s="296"/>
    </row>
    <row r="428" spans="1:7">
      <c r="A428" s="296"/>
      <c r="B428" s="296"/>
      <c r="C428" s="296"/>
      <c r="D428" s="296"/>
      <c r="E428" s="296"/>
      <c r="F428" s="296"/>
      <c r="G428" s="296"/>
    </row>
    <row r="429" spans="1:7">
      <c r="A429" s="296"/>
      <c r="B429" s="296"/>
      <c r="C429" s="296"/>
      <c r="D429" s="296"/>
      <c r="E429" s="296"/>
      <c r="F429" s="296"/>
      <c r="G429" s="296"/>
    </row>
    <row r="430" spans="1:7">
      <c r="A430" s="296"/>
      <c r="B430" s="296"/>
      <c r="C430" s="296"/>
      <c r="D430" s="296"/>
      <c r="E430" s="296"/>
      <c r="F430" s="296"/>
      <c r="G430" s="296"/>
    </row>
    <row r="431" spans="1:7">
      <c r="A431" s="296"/>
      <c r="B431" s="296"/>
      <c r="C431" s="296"/>
      <c r="D431" s="296"/>
      <c r="E431" s="296"/>
      <c r="F431" s="296"/>
      <c r="G431" s="296"/>
    </row>
    <row r="432" spans="1:7">
      <c r="A432" s="296"/>
      <c r="B432" s="296"/>
      <c r="C432" s="296"/>
      <c r="D432" s="296"/>
      <c r="E432" s="296"/>
      <c r="F432" s="296"/>
      <c r="G432" s="296"/>
    </row>
    <row r="433" spans="1:7">
      <c r="A433" s="296"/>
      <c r="B433" s="296"/>
      <c r="C433" s="296"/>
      <c r="D433" s="296"/>
      <c r="E433" s="296"/>
      <c r="F433" s="296"/>
      <c r="G433" s="296"/>
    </row>
    <row r="434" spans="1:7">
      <c r="A434" s="296"/>
      <c r="B434" s="296"/>
      <c r="C434" s="296"/>
      <c r="D434" s="296"/>
      <c r="E434" s="296"/>
      <c r="F434" s="296"/>
      <c r="G434" s="296"/>
    </row>
    <row r="435" spans="1:7">
      <c r="A435" s="296"/>
      <c r="B435" s="296"/>
      <c r="C435" s="296"/>
      <c r="D435" s="296"/>
      <c r="E435" s="296"/>
      <c r="F435" s="296"/>
      <c r="G435" s="296"/>
    </row>
    <row r="436" spans="1:7">
      <c r="A436" s="296"/>
      <c r="B436" s="296"/>
      <c r="C436" s="296"/>
      <c r="D436" s="296"/>
      <c r="E436" s="296"/>
      <c r="F436" s="296"/>
      <c r="G436" s="296"/>
    </row>
    <row r="437" spans="1:7">
      <c r="A437" s="296"/>
      <c r="B437" s="296"/>
      <c r="C437" s="296"/>
      <c r="D437" s="296"/>
      <c r="E437" s="296"/>
      <c r="F437" s="296"/>
      <c r="G437" s="296"/>
    </row>
    <row r="438" spans="1:7">
      <c r="A438" s="296"/>
      <c r="B438" s="296"/>
      <c r="C438" s="296"/>
      <c r="D438" s="296"/>
      <c r="E438" s="296"/>
      <c r="F438" s="296"/>
      <c r="G438" s="296"/>
    </row>
    <row r="439" spans="1:7">
      <c r="A439" s="296"/>
      <c r="B439" s="296"/>
      <c r="C439" s="296"/>
      <c r="D439" s="296"/>
      <c r="E439" s="296"/>
      <c r="F439" s="296"/>
      <c r="G439" s="296"/>
    </row>
    <row r="440" spans="1:7">
      <c r="A440" s="296"/>
      <c r="B440" s="296"/>
      <c r="C440" s="296"/>
      <c r="D440" s="296"/>
      <c r="E440" s="296"/>
      <c r="F440" s="296"/>
      <c r="G440" s="296"/>
    </row>
    <row r="441" spans="1:7">
      <c r="A441" s="296"/>
      <c r="B441" s="296"/>
      <c r="C441" s="296"/>
      <c r="D441" s="296"/>
      <c r="E441" s="296"/>
      <c r="F441" s="296"/>
      <c r="G441" s="296"/>
    </row>
    <row r="442" spans="1:7">
      <c r="A442" s="296"/>
      <c r="B442" s="296"/>
      <c r="C442" s="296"/>
      <c r="D442" s="296"/>
      <c r="E442" s="296"/>
      <c r="F442" s="296"/>
      <c r="G442" s="296"/>
    </row>
    <row r="443" spans="1:7">
      <c r="A443" s="296"/>
      <c r="B443" s="296"/>
      <c r="C443" s="296"/>
      <c r="D443" s="296"/>
      <c r="E443" s="296"/>
      <c r="F443" s="296"/>
      <c r="G443" s="296"/>
    </row>
    <row r="444" spans="1:7">
      <c r="A444" s="296"/>
      <c r="B444" s="296"/>
      <c r="C444" s="296"/>
      <c r="D444" s="296"/>
      <c r="E444" s="296"/>
      <c r="F444" s="296"/>
      <c r="G444" s="296"/>
    </row>
    <row r="445" spans="1:7">
      <c r="A445" s="296"/>
      <c r="B445" s="296"/>
      <c r="C445" s="296"/>
      <c r="D445" s="296"/>
      <c r="E445" s="296"/>
      <c r="F445" s="296"/>
      <c r="G445" s="296"/>
    </row>
    <row r="446" spans="1:7">
      <c r="A446" s="296"/>
      <c r="B446" s="296"/>
      <c r="C446" s="296"/>
      <c r="D446" s="296"/>
      <c r="E446" s="296"/>
      <c r="F446" s="296"/>
      <c r="G446" s="296"/>
    </row>
    <row r="447" spans="1:7">
      <c r="A447" s="296"/>
      <c r="B447" s="296"/>
      <c r="C447" s="296"/>
      <c r="D447" s="296"/>
      <c r="E447" s="296"/>
      <c r="F447" s="296"/>
      <c r="G447" s="296"/>
    </row>
    <row r="448" spans="1:7">
      <c r="A448" s="296"/>
      <c r="B448" s="296"/>
      <c r="C448" s="296"/>
      <c r="D448" s="296"/>
      <c r="E448" s="296"/>
      <c r="F448" s="296"/>
      <c r="G448" s="296"/>
    </row>
    <row r="449" spans="1:7">
      <c r="A449" s="296"/>
      <c r="B449" s="296"/>
      <c r="C449" s="296"/>
      <c r="D449" s="296"/>
      <c r="E449" s="296"/>
      <c r="F449" s="296"/>
      <c r="G449" s="296"/>
    </row>
    <row r="450" spans="1:7">
      <c r="A450" s="296"/>
      <c r="B450" s="296"/>
      <c r="C450" s="296"/>
      <c r="D450" s="296"/>
      <c r="E450" s="296"/>
      <c r="F450" s="296"/>
      <c r="G450" s="296"/>
    </row>
    <row r="451" spans="1:7">
      <c r="A451" s="296"/>
      <c r="B451" s="296"/>
      <c r="C451" s="296"/>
      <c r="D451" s="296"/>
      <c r="E451" s="296"/>
      <c r="F451" s="296"/>
      <c r="G451" s="296"/>
    </row>
    <row r="452" spans="1:7">
      <c r="A452" s="296"/>
      <c r="B452" s="296"/>
      <c r="C452" s="296"/>
      <c r="D452" s="296"/>
      <c r="E452" s="296"/>
      <c r="F452" s="296"/>
      <c r="G452" s="296"/>
    </row>
    <row r="453" spans="1:7">
      <c r="A453" s="296"/>
      <c r="B453" s="296"/>
      <c r="C453" s="296"/>
      <c r="D453" s="296"/>
      <c r="E453" s="296"/>
      <c r="F453" s="296"/>
      <c r="G453" s="296"/>
    </row>
    <row r="454" spans="1:7">
      <c r="A454" s="296"/>
      <c r="B454" s="296"/>
      <c r="C454" s="296"/>
      <c r="D454" s="296"/>
      <c r="E454" s="296"/>
      <c r="F454" s="296"/>
      <c r="G454" s="296"/>
    </row>
    <row r="455" spans="1:7">
      <c r="A455" s="296"/>
      <c r="B455" s="296"/>
      <c r="C455" s="296"/>
      <c r="D455" s="296"/>
      <c r="E455" s="296"/>
      <c r="F455" s="296"/>
      <c r="G455" s="296"/>
    </row>
    <row r="456" spans="1:7">
      <c r="A456" s="296"/>
      <c r="B456" s="296"/>
      <c r="C456" s="296"/>
      <c r="D456" s="296"/>
      <c r="E456" s="296"/>
      <c r="F456" s="296"/>
      <c r="G456" s="296"/>
    </row>
    <row r="457" spans="1:7">
      <c r="A457" s="296"/>
      <c r="B457" s="296"/>
      <c r="C457" s="296"/>
      <c r="D457" s="296"/>
      <c r="E457" s="296"/>
      <c r="F457" s="296"/>
      <c r="G457" s="296"/>
    </row>
    <row r="458" spans="1:7">
      <c r="A458" s="296"/>
      <c r="B458" s="296"/>
      <c r="C458" s="296"/>
      <c r="D458" s="296"/>
      <c r="E458" s="296"/>
      <c r="F458" s="296"/>
      <c r="G458" s="296"/>
    </row>
    <row r="459" spans="1:7">
      <c r="A459" s="296"/>
      <c r="B459" s="296"/>
      <c r="C459" s="296"/>
      <c r="D459" s="296"/>
      <c r="E459" s="296"/>
      <c r="F459" s="296"/>
      <c r="G459" s="296"/>
    </row>
    <row r="460" spans="1:7">
      <c r="A460" s="296"/>
      <c r="B460" s="296"/>
      <c r="C460" s="296"/>
      <c r="D460" s="296"/>
      <c r="E460" s="296"/>
      <c r="F460" s="296"/>
      <c r="G460" s="296"/>
    </row>
    <row r="461" spans="1:7">
      <c r="A461" s="296"/>
      <c r="B461" s="296"/>
      <c r="C461" s="296"/>
      <c r="D461" s="296"/>
      <c r="E461" s="296"/>
      <c r="F461" s="296"/>
      <c r="G461" s="296"/>
    </row>
    <row r="462" spans="1:7">
      <c r="A462" s="296"/>
      <c r="B462" s="296"/>
      <c r="C462" s="296"/>
      <c r="D462" s="296"/>
      <c r="E462" s="296"/>
      <c r="F462" s="296"/>
      <c r="G462" s="296"/>
    </row>
    <row r="463" spans="1:7">
      <c r="A463" s="296"/>
      <c r="B463" s="296"/>
      <c r="C463" s="296"/>
      <c r="D463" s="296"/>
      <c r="E463" s="296"/>
      <c r="F463" s="296"/>
      <c r="G463" s="296"/>
    </row>
    <row r="464" spans="1:7">
      <c r="A464" s="296"/>
      <c r="B464" s="296"/>
      <c r="C464" s="296"/>
      <c r="D464" s="296"/>
      <c r="E464" s="296"/>
      <c r="F464" s="296"/>
      <c r="G464" s="296"/>
    </row>
    <row r="465" spans="1:7">
      <c r="A465" s="296"/>
      <c r="B465" s="296"/>
      <c r="C465" s="296"/>
      <c r="D465" s="296"/>
      <c r="E465" s="296"/>
      <c r="F465" s="296"/>
      <c r="G465" s="296"/>
    </row>
    <row r="466" spans="1:7">
      <c r="A466" s="296"/>
      <c r="B466" s="296"/>
      <c r="C466" s="296"/>
      <c r="D466" s="296"/>
      <c r="E466" s="296"/>
      <c r="F466" s="296"/>
      <c r="G466" s="296"/>
    </row>
    <row r="467" spans="1:7">
      <c r="A467" s="296"/>
      <c r="B467" s="296"/>
      <c r="C467" s="296"/>
      <c r="D467" s="296"/>
      <c r="E467" s="296"/>
      <c r="F467" s="296"/>
      <c r="G467" s="296"/>
    </row>
    <row r="468" spans="1:7">
      <c r="A468" s="296"/>
      <c r="B468" s="296"/>
      <c r="C468" s="296"/>
      <c r="D468" s="296"/>
      <c r="E468" s="296"/>
      <c r="F468" s="296"/>
      <c r="G468" s="296"/>
    </row>
    <row r="469" spans="1:7">
      <c r="A469" s="296"/>
      <c r="B469" s="296"/>
      <c r="C469" s="296"/>
      <c r="D469" s="296"/>
      <c r="E469" s="296"/>
      <c r="F469" s="296"/>
      <c r="G469" s="296"/>
    </row>
    <row r="470" spans="1:7">
      <c r="A470" s="296"/>
      <c r="B470" s="296"/>
      <c r="C470" s="296"/>
      <c r="D470" s="296"/>
      <c r="E470" s="296"/>
      <c r="F470" s="296"/>
      <c r="G470" s="296"/>
    </row>
    <row r="471" spans="1:7">
      <c r="A471" s="296"/>
      <c r="B471" s="296"/>
      <c r="C471" s="296"/>
      <c r="D471" s="296"/>
      <c r="E471" s="296"/>
      <c r="F471" s="296"/>
      <c r="G471" s="296"/>
    </row>
    <row r="472" spans="1:7">
      <c r="A472" s="296"/>
      <c r="B472" s="296"/>
      <c r="C472" s="296"/>
      <c r="D472" s="296"/>
      <c r="E472" s="296"/>
      <c r="F472" s="296"/>
      <c r="G472" s="296"/>
    </row>
    <row r="473" spans="1:7">
      <c r="A473" s="296"/>
      <c r="B473" s="296"/>
      <c r="C473" s="296"/>
      <c r="D473" s="296"/>
      <c r="E473" s="296"/>
      <c r="F473" s="296"/>
      <c r="G473" s="296"/>
    </row>
    <row r="474" spans="1:7">
      <c r="A474" s="296"/>
      <c r="B474" s="296"/>
      <c r="C474" s="296"/>
      <c r="D474" s="296"/>
      <c r="E474" s="296"/>
      <c r="F474" s="296"/>
      <c r="G474" s="296"/>
    </row>
    <row r="475" spans="1:7">
      <c r="A475" s="296"/>
      <c r="B475" s="296"/>
      <c r="C475" s="296"/>
      <c r="D475" s="296"/>
      <c r="E475" s="296"/>
      <c r="F475" s="296"/>
      <c r="G475" s="296"/>
    </row>
    <row r="476" spans="1:7">
      <c r="A476" s="296"/>
      <c r="B476" s="296"/>
      <c r="C476" s="296"/>
      <c r="D476" s="296"/>
      <c r="E476" s="296"/>
      <c r="F476" s="296"/>
      <c r="G476" s="296"/>
    </row>
    <row r="477" spans="1:7">
      <c r="A477" s="296"/>
      <c r="B477" s="296"/>
      <c r="C477" s="296"/>
      <c r="D477" s="296"/>
      <c r="E477" s="296"/>
      <c r="F477" s="296"/>
      <c r="G477" s="296"/>
    </row>
    <row r="478" spans="1:7">
      <c r="A478" s="296"/>
      <c r="B478" s="296"/>
      <c r="C478" s="296"/>
      <c r="D478" s="296"/>
      <c r="E478" s="296"/>
      <c r="F478" s="296"/>
      <c r="G478" s="296"/>
    </row>
    <row r="479" spans="1:7">
      <c r="A479" s="296"/>
      <c r="B479" s="296"/>
      <c r="C479" s="296"/>
      <c r="D479" s="296"/>
      <c r="E479" s="296"/>
      <c r="F479" s="296"/>
      <c r="G479" s="296"/>
    </row>
    <row r="480" spans="1:7">
      <c r="A480" s="296"/>
      <c r="B480" s="296"/>
      <c r="C480" s="296"/>
      <c r="D480" s="296"/>
      <c r="E480" s="296"/>
      <c r="F480" s="296"/>
      <c r="G480" s="296"/>
    </row>
    <row r="481" spans="1:7">
      <c r="A481" s="296"/>
      <c r="B481" s="296"/>
      <c r="C481" s="296"/>
      <c r="D481" s="296"/>
      <c r="E481" s="296"/>
      <c r="F481" s="296"/>
      <c r="G481" s="296"/>
    </row>
    <row r="482" spans="1:7">
      <c r="A482" s="296"/>
      <c r="B482" s="296"/>
      <c r="C482" s="296"/>
      <c r="D482" s="296"/>
      <c r="E482" s="296"/>
      <c r="F482" s="296"/>
      <c r="G482" s="296"/>
    </row>
    <row r="483" spans="1:7">
      <c r="A483" s="296"/>
      <c r="B483" s="296"/>
      <c r="C483" s="296"/>
      <c r="D483" s="296"/>
      <c r="E483" s="296"/>
      <c r="F483" s="296"/>
      <c r="G483" s="296"/>
    </row>
    <row r="484" spans="1:7">
      <c r="A484" s="296"/>
      <c r="B484" s="296"/>
      <c r="C484" s="296"/>
      <c r="D484" s="296"/>
      <c r="E484" s="296"/>
      <c r="F484" s="296"/>
      <c r="G484" s="296"/>
    </row>
    <row r="485" spans="1:7">
      <c r="A485" s="296"/>
      <c r="B485" s="296"/>
      <c r="C485" s="296"/>
      <c r="D485" s="296"/>
      <c r="E485" s="296"/>
      <c r="F485" s="296"/>
      <c r="G485" s="296"/>
    </row>
    <row r="486" spans="1:7">
      <c r="A486" s="296"/>
      <c r="B486" s="296"/>
      <c r="C486" s="296"/>
      <c r="D486" s="296"/>
      <c r="E486" s="296"/>
      <c r="F486" s="296"/>
      <c r="G486" s="296"/>
    </row>
    <row r="487" spans="1:7">
      <c r="A487" s="296"/>
      <c r="B487" s="296"/>
      <c r="C487" s="296"/>
      <c r="D487" s="296"/>
      <c r="E487" s="296"/>
      <c r="F487" s="296"/>
      <c r="G487" s="296"/>
    </row>
    <row r="488" spans="1:7">
      <c r="A488" s="296"/>
      <c r="B488" s="296"/>
      <c r="C488" s="296"/>
      <c r="D488" s="296"/>
      <c r="E488" s="296"/>
      <c r="F488" s="296"/>
      <c r="G488" s="296"/>
    </row>
    <row r="489" spans="1:7">
      <c r="A489" s="296"/>
      <c r="B489" s="296"/>
      <c r="C489" s="296"/>
      <c r="D489" s="296"/>
      <c r="E489" s="296"/>
      <c r="F489" s="296"/>
      <c r="G489" s="296"/>
    </row>
    <row r="490" spans="1:7">
      <c r="A490" s="296"/>
      <c r="B490" s="296"/>
      <c r="C490" s="296"/>
      <c r="D490" s="296"/>
      <c r="E490" s="296"/>
      <c r="F490" s="296"/>
      <c r="G490" s="296"/>
    </row>
    <row r="491" spans="1:7">
      <c r="A491" s="296"/>
      <c r="B491" s="296"/>
      <c r="C491" s="296"/>
      <c r="D491" s="296"/>
      <c r="E491" s="296"/>
      <c r="F491" s="296"/>
      <c r="G491" s="296"/>
    </row>
    <row r="492" spans="1:7">
      <c r="A492" s="296"/>
      <c r="B492" s="296"/>
      <c r="C492" s="296"/>
      <c r="D492" s="296"/>
      <c r="E492" s="296"/>
      <c r="F492" s="296"/>
      <c r="G492" s="296"/>
    </row>
    <row r="493" spans="1:7">
      <c r="A493" s="296"/>
      <c r="B493" s="296"/>
      <c r="C493" s="296"/>
      <c r="D493" s="296"/>
      <c r="E493" s="296"/>
      <c r="F493" s="296"/>
      <c r="G493" s="296"/>
    </row>
    <row r="494" spans="1:7">
      <c r="A494" s="296"/>
      <c r="B494" s="296"/>
      <c r="C494" s="296"/>
      <c r="D494" s="296"/>
      <c r="E494" s="296"/>
      <c r="F494" s="296"/>
      <c r="G494" s="296"/>
    </row>
    <row r="495" spans="1:7">
      <c r="A495" s="296"/>
      <c r="B495" s="296"/>
      <c r="C495" s="296"/>
      <c r="D495" s="296"/>
      <c r="E495" s="296"/>
      <c r="F495" s="296"/>
      <c r="G495" s="296"/>
    </row>
    <row r="496" spans="1:7">
      <c r="A496" s="296"/>
      <c r="B496" s="296"/>
      <c r="C496" s="296"/>
      <c r="D496" s="296"/>
      <c r="E496" s="296"/>
      <c r="F496" s="296"/>
      <c r="G496" s="296"/>
    </row>
    <row r="497" spans="1:7">
      <c r="A497" s="296"/>
      <c r="B497" s="296"/>
      <c r="C497" s="296"/>
      <c r="D497" s="296"/>
      <c r="E497" s="296"/>
      <c r="F497" s="296"/>
      <c r="G497" s="296"/>
    </row>
    <row r="498" spans="1:7">
      <c r="A498" s="296"/>
      <c r="B498" s="296"/>
      <c r="C498" s="296"/>
      <c r="D498" s="296"/>
      <c r="E498" s="296"/>
      <c r="F498" s="296"/>
      <c r="G498" s="296"/>
    </row>
    <row r="499" spans="1:7">
      <c r="A499" s="296"/>
      <c r="B499" s="296"/>
      <c r="C499" s="296"/>
      <c r="D499" s="296"/>
      <c r="E499" s="296"/>
      <c r="F499" s="296"/>
      <c r="G499" s="296"/>
    </row>
    <row r="500" spans="1:7">
      <c r="A500" s="296"/>
      <c r="B500" s="296"/>
      <c r="C500" s="296"/>
      <c r="D500" s="296"/>
      <c r="E500" s="296"/>
      <c r="F500" s="296"/>
      <c r="G500" s="296"/>
    </row>
    <row r="501" spans="1:7">
      <c r="A501" s="296"/>
      <c r="B501" s="296"/>
      <c r="C501" s="296"/>
      <c r="D501" s="296"/>
      <c r="E501" s="296"/>
      <c r="F501" s="296"/>
      <c r="G501" s="296"/>
    </row>
    <row r="502" spans="1:7">
      <c r="A502" s="296"/>
      <c r="B502" s="296"/>
      <c r="C502" s="296"/>
      <c r="D502" s="296"/>
      <c r="E502" s="296"/>
      <c r="F502" s="296"/>
      <c r="G502" s="296"/>
    </row>
    <row r="503" spans="1:7">
      <c r="A503" s="296"/>
      <c r="B503" s="296"/>
      <c r="C503" s="296"/>
      <c r="D503" s="296"/>
      <c r="E503" s="296"/>
      <c r="F503" s="296"/>
      <c r="G503" s="296"/>
    </row>
    <row r="504" spans="1:7">
      <c r="A504" s="296"/>
      <c r="B504" s="296"/>
      <c r="C504" s="296"/>
      <c r="D504" s="296"/>
      <c r="E504" s="296"/>
      <c r="F504" s="296"/>
      <c r="G504" s="296"/>
    </row>
    <row r="505" spans="1:7">
      <c r="A505" s="296"/>
      <c r="B505" s="296"/>
      <c r="C505" s="296"/>
      <c r="D505" s="296"/>
      <c r="E505" s="296"/>
      <c r="F505" s="296"/>
      <c r="G505" s="296"/>
    </row>
    <row r="506" spans="1:7">
      <c r="A506" s="296"/>
      <c r="B506" s="296"/>
      <c r="C506" s="296"/>
      <c r="D506" s="296"/>
      <c r="E506" s="296"/>
      <c r="F506" s="296"/>
      <c r="G506" s="296"/>
    </row>
    <row r="507" spans="1:7">
      <c r="A507" s="296"/>
      <c r="B507" s="296"/>
      <c r="C507" s="296"/>
      <c r="D507" s="296"/>
      <c r="E507" s="296"/>
      <c r="F507" s="296"/>
      <c r="G507" s="296"/>
    </row>
    <row r="508" spans="1:7">
      <c r="A508" s="296"/>
      <c r="B508" s="296"/>
      <c r="C508" s="296"/>
      <c r="D508" s="296"/>
      <c r="E508" s="296"/>
      <c r="F508" s="296"/>
      <c r="G508" s="296"/>
    </row>
    <row r="509" spans="1:7">
      <c r="A509" s="296"/>
      <c r="B509" s="296"/>
      <c r="C509" s="296"/>
      <c r="D509" s="296"/>
      <c r="E509" s="296"/>
      <c r="F509" s="296"/>
      <c r="G509" s="296"/>
    </row>
    <row r="510" spans="1:7">
      <c r="A510" s="296"/>
      <c r="B510" s="296"/>
      <c r="C510" s="296"/>
      <c r="D510" s="296"/>
      <c r="E510" s="296"/>
      <c r="F510" s="296"/>
      <c r="G510" s="296"/>
    </row>
    <row r="511" spans="1:7">
      <c r="A511" s="296"/>
      <c r="B511" s="296"/>
      <c r="C511" s="296"/>
      <c r="D511" s="296"/>
      <c r="E511" s="296"/>
      <c r="F511" s="296"/>
      <c r="G511" s="296"/>
    </row>
    <row r="512" spans="1:7">
      <c r="A512" s="296"/>
      <c r="B512" s="296"/>
      <c r="C512" s="296"/>
      <c r="D512" s="296"/>
      <c r="E512" s="296"/>
      <c r="F512" s="296"/>
      <c r="G512" s="296"/>
    </row>
    <row r="513" spans="1:7">
      <c r="A513" s="296"/>
      <c r="B513" s="296"/>
      <c r="C513" s="296"/>
      <c r="D513" s="296"/>
      <c r="E513" s="296"/>
      <c r="F513" s="296"/>
      <c r="G513" s="296"/>
    </row>
    <row r="514" spans="1:7">
      <c r="A514" s="296"/>
      <c r="B514" s="296"/>
      <c r="C514" s="296"/>
      <c r="D514" s="296"/>
      <c r="E514" s="296"/>
      <c r="F514" s="296"/>
      <c r="G514" s="296"/>
    </row>
    <row r="515" spans="1:7">
      <c r="A515" s="296"/>
      <c r="B515" s="296"/>
      <c r="C515" s="296"/>
      <c r="D515" s="296"/>
      <c r="E515" s="296"/>
      <c r="F515" s="296"/>
      <c r="G515" s="296"/>
    </row>
    <row r="516" spans="1:7">
      <c r="A516" s="296"/>
      <c r="B516" s="296"/>
      <c r="C516" s="296"/>
      <c r="D516" s="296"/>
      <c r="E516" s="296"/>
      <c r="F516" s="296"/>
      <c r="G516" s="296"/>
    </row>
    <row r="517" spans="1:7">
      <c r="A517" s="296"/>
      <c r="B517" s="296"/>
      <c r="C517" s="296"/>
      <c r="D517" s="296"/>
      <c r="E517" s="296"/>
      <c r="F517" s="296"/>
      <c r="G517" s="296"/>
    </row>
    <row r="518" spans="1:7">
      <c r="A518" s="296"/>
      <c r="B518" s="296"/>
      <c r="C518" s="296"/>
      <c r="D518" s="296"/>
      <c r="E518" s="296"/>
      <c r="F518" s="296"/>
      <c r="G518" s="296"/>
    </row>
    <row r="519" spans="1:7">
      <c r="A519" s="296"/>
      <c r="B519" s="296"/>
      <c r="C519" s="296"/>
      <c r="D519" s="296"/>
      <c r="E519" s="296"/>
      <c r="F519" s="296"/>
      <c r="G519" s="296"/>
    </row>
    <row r="520" spans="1:7">
      <c r="A520" s="296"/>
      <c r="B520" s="296"/>
      <c r="C520" s="296"/>
      <c r="D520" s="296"/>
      <c r="E520" s="296"/>
      <c r="F520" s="296"/>
      <c r="G520" s="296"/>
    </row>
    <row r="521" spans="1:7">
      <c r="A521" s="296"/>
      <c r="B521" s="296"/>
      <c r="C521" s="296"/>
      <c r="D521" s="296"/>
      <c r="E521" s="296"/>
      <c r="F521" s="296"/>
      <c r="G521" s="296"/>
    </row>
    <row r="522" spans="1:7">
      <c r="A522" s="296"/>
      <c r="B522" s="296"/>
      <c r="C522" s="296"/>
      <c r="D522" s="296"/>
      <c r="E522" s="296"/>
      <c r="F522" s="296"/>
      <c r="G522" s="296"/>
    </row>
    <row r="523" spans="1:7">
      <c r="A523" s="296"/>
      <c r="B523" s="296"/>
      <c r="C523" s="296"/>
      <c r="D523" s="296"/>
      <c r="E523" s="296"/>
      <c r="F523" s="296"/>
      <c r="G523" s="296"/>
    </row>
    <row r="524" spans="1:7">
      <c r="A524" s="296"/>
      <c r="B524" s="296"/>
      <c r="C524" s="296"/>
      <c r="D524" s="296"/>
      <c r="E524" s="296"/>
      <c r="F524" s="296"/>
      <c r="G524" s="296"/>
    </row>
    <row r="525" spans="1:7">
      <c r="A525" s="296"/>
      <c r="B525" s="296"/>
      <c r="C525" s="296"/>
      <c r="D525" s="296"/>
      <c r="E525" s="296"/>
      <c r="F525" s="296"/>
      <c r="G525" s="296"/>
    </row>
    <row r="526" spans="1:7">
      <c r="A526" s="296"/>
      <c r="B526" s="296"/>
      <c r="C526" s="296"/>
      <c r="D526" s="296"/>
      <c r="E526" s="296"/>
      <c r="F526" s="296"/>
      <c r="G526" s="296"/>
    </row>
    <row r="527" spans="1:7">
      <c r="A527" s="296"/>
      <c r="B527" s="296"/>
      <c r="C527" s="296"/>
      <c r="D527" s="296"/>
      <c r="E527" s="296"/>
      <c r="F527" s="296"/>
      <c r="G527" s="296"/>
    </row>
    <row r="528" spans="1:7">
      <c r="A528" s="296"/>
      <c r="B528" s="296"/>
      <c r="C528" s="296"/>
      <c r="D528" s="296"/>
      <c r="E528" s="296"/>
      <c r="F528" s="296"/>
      <c r="G528" s="296"/>
    </row>
    <row r="529" spans="1:7">
      <c r="A529" s="296"/>
      <c r="B529" s="296"/>
      <c r="C529" s="296"/>
      <c r="D529" s="296"/>
      <c r="E529" s="296"/>
      <c r="F529" s="296"/>
      <c r="G529" s="296"/>
    </row>
    <row r="530" spans="1:7">
      <c r="A530" s="296"/>
      <c r="B530" s="296"/>
      <c r="C530" s="296"/>
      <c r="D530" s="296"/>
      <c r="E530" s="296"/>
      <c r="F530" s="296"/>
      <c r="G530" s="296"/>
    </row>
    <row r="531" spans="1:7">
      <c r="A531" s="296"/>
      <c r="B531" s="296"/>
      <c r="C531" s="296"/>
      <c r="D531" s="296"/>
      <c r="E531" s="296"/>
      <c r="F531" s="296"/>
      <c r="G531" s="296"/>
    </row>
    <row r="532" spans="1:7">
      <c r="A532" s="296"/>
      <c r="B532" s="296"/>
      <c r="C532" s="296"/>
      <c r="D532" s="296"/>
      <c r="E532" s="296"/>
      <c r="F532" s="296"/>
      <c r="G532" s="296"/>
    </row>
    <row r="533" spans="1:7">
      <c r="A533" s="296"/>
      <c r="B533" s="296"/>
      <c r="C533" s="296"/>
      <c r="D533" s="296"/>
      <c r="E533" s="296"/>
      <c r="F533" s="296"/>
      <c r="G533" s="296"/>
    </row>
    <row r="534" spans="1:7">
      <c r="A534" s="296"/>
      <c r="B534" s="296"/>
      <c r="C534" s="296"/>
      <c r="D534" s="296"/>
      <c r="E534" s="296"/>
      <c r="F534" s="296"/>
      <c r="G534" s="296"/>
    </row>
    <row r="535" spans="1:7">
      <c r="A535" s="296"/>
      <c r="B535" s="296"/>
      <c r="C535" s="296"/>
      <c r="D535" s="296"/>
      <c r="E535" s="296"/>
      <c r="F535" s="296"/>
      <c r="G535" s="296"/>
    </row>
    <row r="536" spans="1:7">
      <c r="A536" s="296"/>
      <c r="B536" s="296"/>
      <c r="C536" s="296"/>
      <c r="D536" s="296"/>
      <c r="E536" s="296"/>
      <c r="F536" s="296"/>
      <c r="G536" s="296"/>
    </row>
    <row r="537" spans="1:7">
      <c r="A537" s="296"/>
      <c r="B537" s="296"/>
      <c r="C537" s="296"/>
      <c r="D537" s="296"/>
      <c r="E537" s="296"/>
      <c r="F537" s="296"/>
      <c r="G537" s="296"/>
    </row>
    <row r="538" spans="1:7">
      <c r="A538" s="296"/>
      <c r="B538" s="296"/>
      <c r="C538" s="296"/>
      <c r="D538" s="296"/>
      <c r="E538" s="296"/>
      <c r="F538" s="296"/>
      <c r="G538" s="296"/>
    </row>
    <row r="539" spans="1:7">
      <c r="A539" s="296"/>
      <c r="B539" s="296"/>
      <c r="C539" s="296"/>
      <c r="D539" s="296"/>
      <c r="E539" s="296"/>
      <c r="F539" s="296"/>
      <c r="G539" s="296"/>
    </row>
    <row r="540" spans="1:7">
      <c r="A540" s="296"/>
      <c r="B540" s="296"/>
      <c r="C540" s="296"/>
      <c r="D540" s="296"/>
      <c r="E540" s="296"/>
      <c r="F540" s="296"/>
      <c r="G540" s="296"/>
    </row>
    <row r="541" spans="1:7">
      <c r="A541" s="296"/>
      <c r="B541" s="296"/>
      <c r="C541" s="296"/>
      <c r="D541" s="296"/>
      <c r="E541" s="296"/>
      <c r="F541" s="296"/>
      <c r="G541" s="296"/>
    </row>
    <row r="542" spans="1:7">
      <c r="A542" s="296"/>
      <c r="B542" s="296"/>
      <c r="C542" s="296"/>
      <c r="D542" s="296"/>
      <c r="E542" s="296"/>
      <c r="F542" s="296"/>
      <c r="G542" s="296"/>
    </row>
    <row r="543" spans="1:7">
      <c r="A543" s="296"/>
      <c r="B543" s="296"/>
      <c r="C543" s="296"/>
      <c r="D543" s="296"/>
      <c r="E543" s="296"/>
      <c r="F543" s="296"/>
      <c r="G543" s="296"/>
    </row>
    <row r="544" spans="1:7">
      <c r="A544" s="296"/>
      <c r="B544" s="296"/>
      <c r="C544" s="296"/>
      <c r="D544" s="296"/>
      <c r="E544" s="296"/>
      <c r="F544" s="296"/>
      <c r="G544" s="296"/>
    </row>
    <row r="545" spans="1:7">
      <c r="A545" s="296"/>
      <c r="B545" s="296"/>
      <c r="C545" s="296"/>
      <c r="D545" s="296"/>
      <c r="E545" s="296"/>
      <c r="F545" s="296"/>
      <c r="G545" s="296"/>
    </row>
    <row r="546" spans="1:7">
      <c r="A546" s="296"/>
      <c r="B546" s="296"/>
      <c r="C546" s="296"/>
      <c r="D546" s="296"/>
      <c r="E546" s="296"/>
      <c r="F546" s="296"/>
      <c r="G546" s="296"/>
    </row>
    <row r="547" spans="1:7">
      <c r="A547" s="296"/>
      <c r="B547" s="296"/>
      <c r="C547" s="296"/>
      <c r="D547" s="296"/>
      <c r="E547" s="296"/>
      <c r="F547" s="296"/>
      <c r="G547" s="296"/>
    </row>
    <row r="548" spans="1:7">
      <c r="A548" s="296"/>
      <c r="B548" s="296"/>
      <c r="C548" s="296"/>
      <c r="D548" s="296"/>
      <c r="E548" s="296"/>
      <c r="F548" s="296"/>
      <c r="G548" s="296"/>
    </row>
    <row r="549" spans="1:7">
      <c r="A549" s="296"/>
      <c r="B549" s="296"/>
      <c r="C549" s="296"/>
      <c r="D549" s="296"/>
      <c r="E549" s="296"/>
      <c r="F549" s="296"/>
      <c r="G549" s="296"/>
    </row>
    <row r="550" spans="1:7">
      <c r="A550" s="296"/>
      <c r="B550" s="296"/>
      <c r="C550" s="296"/>
      <c r="D550" s="296"/>
      <c r="E550" s="296"/>
      <c r="F550" s="296"/>
      <c r="G550" s="296"/>
    </row>
    <row r="551" spans="1:7">
      <c r="A551" s="296"/>
      <c r="B551" s="296"/>
      <c r="C551" s="296"/>
      <c r="D551" s="296"/>
      <c r="E551" s="296"/>
      <c r="F551" s="296"/>
      <c r="G551" s="296"/>
    </row>
    <row r="552" spans="1:7">
      <c r="A552" s="296"/>
      <c r="B552" s="296"/>
      <c r="C552" s="296"/>
      <c r="D552" s="296"/>
      <c r="E552" s="296"/>
      <c r="F552" s="296"/>
      <c r="G552" s="296"/>
    </row>
    <row r="553" spans="1:7">
      <c r="A553" s="296"/>
      <c r="B553" s="296"/>
      <c r="C553" s="296"/>
      <c r="D553" s="296"/>
      <c r="E553" s="296"/>
      <c r="F553" s="296"/>
      <c r="G553" s="296"/>
    </row>
    <row r="554" spans="1:7">
      <c r="A554" s="296"/>
      <c r="B554" s="296"/>
      <c r="C554" s="296"/>
      <c r="D554" s="296"/>
      <c r="E554" s="296"/>
      <c r="F554" s="296"/>
      <c r="G554" s="296"/>
    </row>
    <row r="555" spans="1:7">
      <c r="A555" s="296"/>
      <c r="B555" s="296"/>
      <c r="C555" s="296"/>
      <c r="D555" s="296"/>
      <c r="E555" s="296"/>
      <c r="F555" s="296"/>
      <c r="G555" s="296"/>
    </row>
    <row r="556" spans="1:7">
      <c r="A556" s="296"/>
      <c r="B556" s="296"/>
      <c r="C556" s="296"/>
      <c r="D556" s="296"/>
      <c r="E556" s="296"/>
      <c r="F556" s="296"/>
      <c r="G556" s="296"/>
    </row>
    <row r="557" spans="1:7">
      <c r="A557" s="296"/>
      <c r="B557" s="296"/>
      <c r="C557" s="296"/>
      <c r="D557" s="296"/>
      <c r="E557" s="296"/>
      <c r="F557" s="296"/>
      <c r="G557" s="296"/>
    </row>
    <row r="558" spans="1:7">
      <c r="A558" s="296"/>
      <c r="B558" s="296"/>
      <c r="C558" s="296"/>
      <c r="D558" s="296"/>
      <c r="E558" s="296"/>
      <c r="F558" s="296"/>
      <c r="G558" s="296"/>
    </row>
    <row r="559" spans="1:7">
      <c r="A559" s="296"/>
      <c r="B559" s="296"/>
      <c r="C559" s="296"/>
      <c r="D559" s="296"/>
      <c r="E559" s="296"/>
      <c r="F559" s="296"/>
      <c r="G559" s="296"/>
    </row>
    <row r="560" spans="1:7">
      <c r="A560" s="296"/>
      <c r="B560" s="296"/>
      <c r="C560" s="296"/>
      <c r="D560" s="296"/>
      <c r="E560" s="296"/>
      <c r="F560" s="296"/>
      <c r="G560" s="296"/>
    </row>
    <row r="561" spans="1:7">
      <c r="A561" s="296"/>
      <c r="B561" s="296"/>
      <c r="C561" s="296"/>
      <c r="D561" s="296"/>
      <c r="E561" s="296"/>
      <c r="F561" s="296"/>
      <c r="G561" s="296"/>
    </row>
    <row r="562" spans="1:7">
      <c r="A562" s="296"/>
      <c r="B562" s="296"/>
      <c r="C562" s="296"/>
      <c r="D562" s="296"/>
      <c r="E562" s="296"/>
      <c r="F562" s="296"/>
      <c r="G562" s="296"/>
    </row>
    <row r="563" spans="1:7">
      <c r="A563" s="296"/>
      <c r="B563" s="296"/>
      <c r="C563" s="296"/>
      <c r="D563" s="296"/>
      <c r="E563" s="296"/>
      <c r="F563" s="296"/>
      <c r="G563" s="296"/>
    </row>
    <row r="564" spans="1:7">
      <c r="A564" s="296"/>
      <c r="B564" s="296"/>
      <c r="C564" s="296"/>
      <c r="D564" s="296"/>
      <c r="E564" s="296"/>
      <c r="F564" s="296"/>
      <c r="G564" s="296"/>
    </row>
    <row r="565" spans="1:7">
      <c r="A565" s="296"/>
      <c r="B565" s="296"/>
      <c r="C565" s="296"/>
      <c r="D565" s="296"/>
      <c r="E565" s="296"/>
      <c r="F565" s="296"/>
      <c r="G565" s="296"/>
    </row>
    <row r="566" spans="1:7">
      <c r="A566" s="296"/>
      <c r="B566" s="296"/>
      <c r="C566" s="296"/>
      <c r="D566" s="296"/>
      <c r="E566" s="296"/>
      <c r="F566" s="296"/>
      <c r="G566" s="296"/>
    </row>
    <row r="567" spans="1:7">
      <c r="A567" s="296"/>
      <c r="B567" s="296"/>
      <c r="C567" s="296"/>
      <c r="D567" s="296"/>
      <c r="E567" s="296"/>
      <c r="F567" s="296"/>
      <c r="G567" s="296"/>
    </row>
    <row r="568" spans="1:7">
      <c r="A568" s="296"/>
      <c r="B568" s="296"/>
      <c r="C568" s="296"/>
      <c r="D568" s="296"/>
      <c r="E568" s="296"/>
      <c r="F568" s="296"/>
      <c r="G568" s="296"/>
    </row>
    <row r="569" spans="1:7">
      <c r="A569" s="296"/>
      <c r="B569" s="296"/>
      <c r="C569" s="296"/>
      <c r="D569" s="296"/>
      <c r="E569" s="296"/>
      <c r="F569" s="296"/>
      <c r="G569" s="296"/>
    </row>
    <row r="570" spans="1:7">
      <c r="A570" s="296"/>
      <c r="B570" s="296"/>
      <c r="C570" s="296"/>
      <c r="D570" s="296"/>
      <c r="E570" s="296"/>
      <c r="F570" s="296"/>
      <c r="G570" s="296"/>
    </row>
    <row r="571" spans="1:7">
      <c r="A571" s="296"/>
      <c r="B571" s="296"/>
      <c r="C571" s="296"/>
      <c r="D571" s="296"/>
      <c r="E571" s="296"/>
      <c r="F571" s="296"/>
      <c r="G571" s="296"/>
    </row>
    <row r="572" spans="1:7">
      <c r="A572" s="296"/>
      <c r="B572" s="296"/>
      <c r="C572" s="296"/>
      <c r="D572" s="296"/>
      <c r="E572" s="296"/>
      <c r="F572" s="296"/>
      <c r="G572" s="296"/>
    </row>
    <row r="573" spans="1:7">
      <c r="A573" s="296"/>
      <c r="B573" s="296"/>
      <c r="C573" s="296"/>
      <c r="D573" s="296"/>
      <c r="E573" s="296"/>
      <c r="F573" s="296"/>
      <c r="G573" s="296"/>
    </row>
    <row r="574" spans="1:7">
      <c r="A574" s="296"/>
      <c r="B574" s="296"/>
      <c r="C574" s="296"/>
      <c r="D574" s="296"/>
      <c r="E574" s="296"/>
      <c r="F574" s="296"/>
      <c r="G574" s="296"/>
    </row>
    <row r="575" spans="1:7">
      <c r="A575" s="296"/>
      <c r="B575" s="296"/>
      <c r="C575" s="296"/>
      <c r="D575" s="296"/>
      <c r="E575" s="296"/>
      <c r="F575" s="296"/>
      <c r="G575" s="296"/>
    </row>
    <row r="576" spans="1:7">
      <c r="A576" s="296"/>
      <c r="B576" s="296"/>
      <c r="C576" s="296"/>
      <c r="D576" s="296"/>
      <c r="E576" s="296"/>
      <c r="F576" s="296"/>
      <c r="G576" s="296"/>
    </row>
    <row r="577" spans="1:7">
      <c r="A577" s="296"/>
      <c r="B577" s="296"/>
      <c r="C577" s="296"/>
      <c r="D577" s="296"/>
      <c r="E577" s="296"/>
      <c r="F577" s="296"/>
      <c r="G577" s="296"/>
    </row>
    <row r="578" spans="1:7">
      <c r="A578" s="296"/>
      <c r="B578" s="296"/>
      <c r="C578" s="296"/>
      <c r="D578" s="296"/>
      <c r="E578" s="296"/>
      <c r="F578" s="296"/>
      <c r="G578" s="296"/>
    </row>
    <row r="579" spans="1:7">
      <c r="A579" s="296"/>
      <c r="B579" s="296"/>
      <c r="C579" s="296"/>
      <c r="D579" s="296"/>
      <c r="E579" s="296"/>
      <c r="F579" s="296"/>
      <c r="G579" s="296"/>
    </row>
    <row r="580" spans="1:7">
      <c r="A580" s="296"/>
      <c r="B580" s="296"/>
      <c r="C580" s="296"/>
      <c r="D580" s="296"/>
      <c r="E580" s="296"/>
      <c r="F580" s="296"/>
      <c r="G580" s="296"/>
    </row>
    <row r="581" spans="1:7">
      <c r="A581" s="296"/>
      <c r="B581" s="296"/>
      <c r="C581" s="296"/>
      <c r="D581" s="296"/>
      <c r="E581" s="296"/>
      <c r="F581" s="296"/>
      <c r="G581" s="296"/>
    </row>
    <row r="582" spans="1:7">
      <c r="A582" s="296"/>
      <c r="B582" s="296"/>
      <c r="C582" s="296"/>
      <c r="D582" s="296"/>
      <c r="E582" s="296"/>
      <c r="F582" s="296"/>
      <c r="G582" s="296"/>
    </row>
    <row r="583" spans="1:7">
      <c r="A583" s="296"/>
      <c r="B583" s="296"/>
      <c r="C583" s="296"/>
      <c r="D583" s="296"/>
      <c r="E583" s="296"/>
      <c r="F583" s="296"/>
      <c r="G583" s="296"/>
    </row>
    <row r="584" spans="1:7">
      <c r="A584" s="296"/>
      <c r="B584" s="296"/>
      <c r="C584" s="296"/>
      <c r="D584" s="296"/>
      <c r="E584" s="296"/>
      <c r="F584" s="296"/>
      <c r="G584" s="296"/>
    </row>
    <row r="585" spans="1:7">
      <c r="A585" s="296"/>
      <c r="B585" s="296"/>
      <c r="C585" s="296"/>
      <c r="D585" s="296"/>
      <c r="E585" s="296"/>
      <c r="F585" s="296"/>
      <c r="G585" s="296"/>
    </row>
    <row r="586" spans="1:7">
      <c r="A586" s="296"/>
      <c r="B586" s="296"/>
      <c r="C586" s="296"/>
      <c r="D586" s="296"/>
      <c r="E586" s="296"/>
      <c r="F586" s="296"/>
      <c r="G586" s="296"/>
    </row>
    <row r="587" spans="1:7">
      <c r="A587" s="296"/>
      <c r="B587" s="296"/>
      <c r="C587" s="296"/>
      <c r="D587" s="296"/>
      <c r="E587" s="296"/>
      <c r="F587" s="296"/>
      <c r="G587" s="296"/>
    </row>
    <row r="588" spans="1:7">
      <c r="A588" s="296"/>
      <c r="B588" s="296"/>
      <c r="C588" s="296"/>
      <c r="D588" s="296"/>
      <c r="E588" s="296"/>
      <c r="F588" s="296"/>
      <c r="G588" s="296"/>
    </row>
    <row r="589" spans="1:7">
      <c r="A589" s="296"/>
      <c r="B589" s="296"/>
      <c r="C589" s="296"/>
      <c r="D589" s="296"/>
      <c r="E589" s="296"/>
      <c r="F589" s="296"/>
      <c r="G589" s="296"/>
    </row>
    <row r="590" spans="1:7">
      <c r="A590" s="296"/>
      <c r="B590" s="296"/>
      <c r="C590" s="296"/>
      <c r="D590" s="296"/>
      <c r="E590" s="296"/>
      <c r="F590" s="296"/>
      <c r="G590" s="296"/>
    </row>
    <row r="591" spans="1:7">
      <c r="A591" s="296"/>
      <c r="B591" s="296"/>
      <c r="C591" s="296"/>
      <c r="D591" s="296"/>
      <c r="E591" s="296"/>
      <c r="F591" s="296"/>
      <c r="G591" s="296"/>
    </row>
    <row r="592" spans="1:7">
      <c r="A592" s="296"/>
      <c r="B592" s="296"/>
      <c r="C592" s="296"/>
      <c r="D592" s="296"/>
      <c r="E592" s="296"/>
      <c r="F592" s="296"/>
      <c r="G592" s="296"/>
    </row>
    <row r="593" spans="1:7">
      <c r="A593" s="296"/>
      <c r="B593" s="296"/>
      <c r="C593" s="296"/>
      <c r="D593" s="296"/>
      <c r="E593" s="296"/>
      <c r="F593" s="296"/>
      <c r="G593" s="296"/>
    </row>
    <row r="594" spans="1:7">
      <c r="A594" s="296"/>
      <c r="B594" s="296"/>
      <c r="C594" s="296"/>
      <c r="D594" s="296"/>
      <c r="E594" s="296"/>
      <c r="F594" s="296"/>
      <c r="G594" s="296"/>
    </row>
    <row r="595" spans="1:7">
      <c r="A595" s="296"/>
      <c r="B595" s="296"/>
      <c r="C595" s="296"/>
      <c r="D595" s="296"/>
      <c r="E595" s="296"/>
      <c r="F595" s="296"/>
      <c r="G595" s="296"/>
    </row>
    <row r="596" spans="1:7">
      <c r="A596" s="296"/>
      <c r="B596" s="296"/>
      <c r="C596" s="296"/>
      <c r="D596" s="296"/>
      <c r="E596" s="296"/>
      <c r="F596" s="296"/>
      <c r="G596" s="296"/>
    </row>
    <row r="597" spans="1:7">
      <c r="A597" s="296"/>
      <c r="B597" s="296"/>
      <c r="C597" s="296"/>
      <c r="D597" s="296"/>
      <c r="E597" s="296"/>
      <c r="F597" s="296"/>
      <c r="G597" s="296"/>
    </row>
    <row r="598" spans="1:7">
      <c r="A598" s="296"/>
      <c r="B598" s="296"/>
      <c r="C598" s="296"/>
      <c r="D598" s="296"/>
      <c r="E598" s="296"/>
      <c r="F598" s="296"/>
      <c r="G598" s="296"/>
    </row>
    <row r="599" spans="1:7">
      <c r="A599" s="296"/>
      <c r="B599" s="296"/>
      <c r="C599" s="296"/>
      <c r="D599" s="296"/>
      <c r="E599" s="296"/>
      <c r="F599" s="296"/>
      <c r="G599" s="296"/>
    </row>
    <row r="600" spans="1:7">
      <c r="A600" s="296"/>
      <c r="B600" s="296"/>
      <c r="C600" s="296"/>
      <c r="D600" s="296"/>
      <c r="E600" s="296"/>
      <c r="F600" s="296"/>
      <c r="G600" s="296"/>
    </row>
    <row r="601" spans="1:7">
      <c r="A601" s="296"/>
      <c r="B601" s="296"/>
      <c r="C601" s="296"/>
      <c r="D601" s="296"/>
      <c r="E601" s="296"/>
      <c r="F601" s="296"/>
      <c r="G601" s="296"/>
    </row>
    <row r="602" spans="1:7">
      <c r="A602" s="296"/>
      <c r="B602" s="296"/>
      <c r="C602" s="296"/>
      <c r="D602" s="296"/>
      <c r="E602" s="296"/>
      <c r="F602" s="296"/>
      <c r="G602" s="296"/>
    </row>
    <row r="603" spans="1:7">
      <c r="A603" s="296"/>
      <c r="B603" s="296"/>
      <c r="C603" s="296"/>
      <c r="D603" s="296"/>
      <c r="E603" s="296"/>
      <c r="F603" s="296"/>
      <c r="G603" s="296"/>
    </row>
    <row r="604" spans="1:7">
      <c r="A604" s="296"/>
      <c r="B604" s="296"/>
      <c r="C604" s="296"/>
      <c r="D604" s="296"/>
      <c r="E604" s="296"/>
      <c r="F604" s="296"/>
      <c r="G604" s="296"/>
    </row>
    <row r="605" spans="1:7">
      <c r="A605" s="296"/>
      <c r="B605" s="296"/>
      <c r="C605" s="296"/>
      <c r="D605" s="296"/>
      <c r="E605" s="296"/>
      <c r="F605" s="296"/>
      <c r="G605" s="296"/>
    </row>
    <row r="606" spans="1:7">
      <c r="A606" s="296"/>
      <c r="B606" s="296"/>
      <c r="C606" s="296"/>
      <c r="D606" s="296"/>
      <c r="E606" s="296"/>
      <c r="F606" s="296"/>
      <c r="G606" s="296"/>
    </row>
    <row r="607" spans="1:7">
      <c r="A607" s="296"/>
      <c r="B607" s="296"/>
      <c r="C607" s="296"/>
      <c r="D607" s="296"/>
      <c r="E607" s="296"/>
      <c r="F607" s="296"/>
      <c r="G607" s="296"/>
    </row>
    <row r="608" spans="1:7">
      <c r="A608" s="296"/>
      <c r="B608" s="296"/>
      <c r="C608" s="296"/>
      <c r="D608" s="296"/>
      <c r="E608" s="296"/>
      <c r="F608" s="296"/>
      <c r="G608" s="296"/>
    </row>
    <row r="609" spans="1:7">
      <c r="A609" s="296"/>
      <c r="B609" s="296"/>
      <c r="C609" s="296"/>
      <c r="D609" s="296"/>
      <c r="E609" s="296"/>
      <c r="F609" s="296"/>
      <c r="G609" s="296"/>
    </row>
    <row r="610" spans="1:7">
      <c r="A610" s="296"/>
      <c r="B610" s="296"/>
      <c r="C610" s="296"/>
      <c r="D610" s="296"/>
      <c r="E610" s="296"/>
      <c r="F610" s="296"/>
      <c r="G610" s="296"/>
    </row>
    <row r="611" spans="1:7">
      <c r="A611" s="296"/>
      <c r="B611" s="296"/>
      <c r="C611" s="296"/>
      <c r="D611" s="296"/>
      <c r="E611" s="296"/>
      <c r="F611" s="296"/>
      <c r="G611" s="296"/>
    </row>
    <row r="612" spans="1:7">
      <c r="A612" s="296"/>
      <c r="B612" s="296"/>
      <c r="C612" s="296"/>
      <c r="D612" s="296"/>
      <c r="E612" s="296"/>
      <c r="F612" s="296"/>
      <c r="G612" s="296"/>
    </row>
    <row r="613" spans="1:7">
      <c r="A613" s="296"/>
      <c r="B613" s="296"/>
      <c r="C613" s="296"/>
      <c r="D613" s="296"/>
      <c r="E613" s="296"/>
      <c r="F613" s="296"/>
      <c r="G613" s="296"/>
    </row>
    <row r="614" spans="1:7">
      <c r="A614" s="296"/>
      <c r="B614" s="296"/>
      <c r="C614" s="296"/>
      <c r="D614" s="296"/>
      <c r="E614" s="296"/>
      <c r="F614" s="296"/>
      <c r="G614" s="296"/>
    </row>
    <row r="615" spans="1:7">
      <c r="A615" s="296"/>
      <c r="B615" s="296"/>
      <c r="C615" s="296"/>
      <c r="D615" s="296"/>
      <c r="E615" s="296"/>
      <c r="F615" s="296"/>
      <c r="G615" s="296"/>
    </row>
    <row r="616" spans="1:7">
      <c r="A616" s="296"/>
      <c r="B616" s="296"/>
      <c r="C616" s="296"/>
      <c r="D616" s="296"/>
      <c r="E616" s="296"/>
      <c r="F616" s="296"/>
      <c r="G616" s="296"/>
    </row>
    <row r="617" spans="1:7">
      <c r="A617" s="296"/>
      <c r="B617" s="296"/>
      <c r="C617" s="296"/>
      <c r="D617" s="296"/>
      <c r="E617" s="296"/>
      <c r="F617" s="296"/>
      <c r="G617" s="296"/>
    </row>
    <row r="618" spans="1:7">
      <c r="A618" s="296"/>
      <c r="B618" s="296"/>
      <c r="C618" s="296"/>
      <c r="D618" s="296"/>
      <c r="E618" s="296"/>
      <c r="F618" s="296"/>
      <c r="G618" s="296"/>
    </row>
    <row r="619" spans="1:7">
      <c r="A619" s="296"/>
      <c r="B619" s="296"/>
      <c r="C619" s="296"/>
      <c r="D619" s="296"/>
      <c r="E619" s="296"/>
      <c r="F619" s="296"/>
      <c r="G619" s="296"/>
    </row>
    <row r="620" spans="1:7">
      <c r="A620" s="296"/>
      <c r="B620" s="296"/>
      <c r="C620" s="296"/>
      <c r="D620" s="296"/>
      <c r="E620" s="296"/>
      <c r="F620" s="296"/>
      <c r="G620" s="296"/>
    </row>
    <row r="621" spans="1:7">
      <c r="A621" s="296"/>
      <c r="B621" s="296"/>
      <c r="C621" s="296"/>
      <c r="D621" s="296"/>
      <c r="E621" s="296"/>
      <c r="F621" s="296"/>
      <c r="G621" s="296"/>
    </row>
    <row r="622" spans="1:7">
      <c r="A622" s="296"/>
      <c r="B622" s="296"/>
      <c r="C622" s="296"/>
      <c r="D622" s="296"/>
      <c r="E622" s="296"/>
      <c r="F622" s="296"/>
      <c r="G622" s="296"/>
    </row>
    <row r="623" spans="1:7">
      <c r="A623" s="296"/>
      <c r="B623" s="296"/>
      <c r="C623" s="296"/>
      <c r="D623" s="296"/>
      <c r="E623" s="296"/>
      <c r="F623" s="296"/>
      <c r="G623" s="296"/>
    </row>
    <row r="624" spans="1:7">
      <c r="A624" s="296"/>
      <c r="B624" s="296"/>
      <c r="C624" s="296"/>
      <c r="D624" s="296"/>
      <c r="E624" s="296"/>
      <c r="F624" s="296"/>
      <c r="G624" s="296"/>
    </row>
    <row r="625" spans="1:1">
      <c r="A625" s="296"/>
    </row>
    <row r="626" spans="1:1">
      <c r="A626" s="296"/>
    </row>
    <row r="627" spans="1:1">
      <c r="A627" s="296"/>
    </row>
    <row r="628" spans="1:1">
      <c r="A628" s="296"/>
    </row>
    <row r="629" spans="1:1">
      <c r="A629" s="296"/>
    </row>
    <row r="630" spans="1:1">
      <c r="A630" s="296"/>
    </row>
    <row r="631" spans="1:1">
      <c r="A631" s="296"/>
    </row>
    <row r="632" spans="1:1">
      <c r="A632" s="296"/>
    </row>
    <row r="633" spans="1:1">
      <c r="A633" s="296"/>
    </row>
  </sheetData>
  <mergeCells count="9">
    <mergeCell ref="B85:G85"/>
    <mergeCell ref="D127:F127"/>
    <mergeCell ref="B169:F169"/>
    <mergeCell ref="B9:G9"/>
    <mergeCell ref="B10:G10"/>
    <mergeCell ref="B11:G11"/>
    <mergeCell ref="D78:F78"/>
    <mergeCell ref="B83:G83"/>
    <mergeCell ref="B84:G84"/>
  </mergeCells>
  <printOptions horizontalCentered="1"/>
  <pageMargins left="0.23622047244094491" right="0.27559055118110237" top="0.39370078740157483" bottom="0.23622047244094491" header="0.35433070866141736" footer="0"/>
  <pageSetup scale="62" orientation="portrait" horizontalDpi="300" verticalDpi="300" r:id="rId1"/>
  <headerFooter alignWithMargins="0"/>
  <rowBreaks count="1" manualBreakCount="1">
    <brk id="18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31"/>
  <sheetViews>
    <sheetView topLeftCell="A30" zoomScale="80" workbookViewId="0">
      <selection activeCell="D5" sqref="D5"/>
    </sheetView>
  </sheetViews>
  <sheetFormatPr baseColWidth="10" defaultRowHeight="12.75"/>
  <cols>
    <col min="1" max="1" width="3.85546875" style="125" customWidth="1"/>
    <col min="2" max="2" width="11.5703125" style="125" hidden="1" customWidth="1"/>
    <col min="3" max="3" width="16.7109375" style="135" customWidth="1"/>
    <col min="4" max="4" width="74.85546875" style="125" bestFit="1" customWidth="1"/>
    <col min="5" max="5" width="19" style="125" customWidth="1"/>
    <col min="6" max="6" width="14.85546875" style="125" bestFit="1" customWidth="1"/>
    <col min="7" max="7" width="14.28515625" style="320" customWidth="1"/>
    <col min="8" max="9" width="11.42578125" style="125"/>
    <col min="10" max="10" width="13.5703125" style="125" bestFit="1" customWidth="1"/>
    <col min="11" max="11" width="12.42578125" style="125" bestFit="1" customWidth="1"/>
    <col min="12" max="256" width="11.42578125" style="125"/>
    <col min="257" max="257" width="3.85546875" style="125" customWidth="1"/>
    <col min="258" max="258" width="0" style="125" hidden="1" customWidth="1"/>
    <col min="259" max="259" width="16.7109375" style="125" customWidth="1"/>
    <col min="260" max="260" width="74.85546875" style="125" bestFit="1" customWidth="1"/>
    <col min="261" max="261" width="19" style="125" customWidth="1"/>
    <col min="262" max="262" width="14.85546875" style="125" bestFit="1" customWidth="1"/>
    <col min="263" max="263" width="14.28515625" style="125" customWidth="1"/>
    <col min="264" max="265" width="11.42578125" style="125"/>
    <col min="266" max="266" width="13.5703125" style="125" bestFit="1" customWidth="1"/>
    <col min="267" max="267" width="12.42578125" style="125" bestFit="1" customWidth="1"/>
    <col min="268" max="512" width="11.42578125" style="125"/>
    <col min="513" max="513" width="3.85546875" style="125" customWidth="1"/>
    <col min="514" max="514" width="0" style="125" hidden="1" customWidth="1"/>
    <col min="515" max="515" width="16.7109375" style="125" customWidth="1"/>
    <col min="516" max="516" width="74.85546875" style="125" bestFit="1" customWidth="1"/>
    <col min="517" max="517" width="19" style="125" customWidth="1"/>
    <col min="518" max="518" width="14.85546875" style="125" bestFit="1" customWidth="1"/>
    <col min="519" max="519" width="14.28515625" style="125" customWidth="1"/>
    <col min="520" max="521" width="11.42578125" style="125"/>
    <col min="522" max="522" width="13.5703125" style="125" bestFit="1" customWidth="1"/>
    <col min="523" max="523" width="12.42578125" style="125" bestFit="1" customWidth="1"/>
    <col min="524" max="768" width="11.42578125" style="125"/>
    <col min="769" max="769" width="3.85546875" style="125" customWidth="1"/>
    <col min="770" max="770" width="0" style="125" hidden="1" customWidth="1"/>
    <col min="771" max="771" width="16.7109375" style="125" customWidth="1"/>
    <col min="772" max="772" width="74.85546875" style="125" bestFit="1" customWidth="1"/>
    <col min="773" max="773" width="19" style="125" customWidth="1"/>
    <col min="774" max="774" width="14.85546875" style="125" bestFit="1" customWidth="1"/>
    <col min="775" max="775" width="14.28515625" style="125" customWidth="1"/>
    <col min="776" max="777" width="11.42578125" style="125"/>
    <col min="778" max="778" width="13.5703125" style="125" bestFit="1" customWidth="1"/>
    <col min="779" max="779" width="12.42578125" style="125" bestFit="1" customWidth="1"/>
    <col min="780" max="1024" width="11.42578125" style="125"/>
    <col min="1025" max="1025" width="3.85546875" style="125" customWidth="1"/>
    <col min="1026" max="1026" width="0" style="125" hidden="1" customWidth="1"/>
    <col min="1027" max="1027" width="16.7109375" style="125" customWidth="1"/>
    <col min="1028" max="1028" width="74.85546875" style="125" bestFit="1" customWidth="1"/>
    <col min="1029" max="1029" width="19" style="125" customWidth="1"/>
    <col min="1030" max="1030" width="14.85546875" style="125" bestFit="1" customWidth="1"/>
    <col min="1031" max="1031" width="14.28515625" style="125" customWidth="1"/>
    <col min="1032" max="1033" width="11.42578125" style="125"/>
    <col min="1034" max="1034" width="13.5703125" style="125" bestFit="1" customWidth="1"/>
    <col min="1035" max="1035" width="12.42578125" style="125" bestFit="1" customWidth="1"/>
    <col min="1036" max="1280" width="11.42578125" style="125"/>
    <col min="1281" max="1281" width="3.85546875" style="125" customWidth="1"/>
    <col min="1282" max="1282" width="0" style="125" hidden="1" customWidth="1"/>
    <col min="1283" max="1283" width="16.7109375" style="125" customWidth="1"/>
    <col min="1284" max="1284" width="74.85546875" style="125" bestFit="1" customWidth="1"/>
    <col min="1285" max="1285" width="19" style="125" customWidth="1"/>
    <col min="1286" max="1286" width="14.85546875" style="125" bestFit="1" customWidth="1"/>
    <col min="1287" max="1287" width="14.28515625" style="125" customWidth="1"/>
    <col min="1288" max="1289" width="11.42578125" style="125"/>
    <col min="1290" max="1290" width="13.5703125" style="125" bestFit="1" customWidth="1"/>
    <col min="1291" max="1291" width="12.42578125" style="125" bestFit="1" customWidth="1"/>
    <col min="1292" max="1536" width="11.42578125" style="125"/>
    <col min="1537" max="1537" width="3.85546875" style="125" customWidth="1"/>
    <col min="1538" max="1538" width="0" style="125" hidden="1" customWidth="1"/>
    <col min="1539" max="1539" width="16.7109375" style="125" customWidth="1"/>
    <col min="1540" max="1540" width="74.85546875" style="125" bestFit="1" customWidth="1"/>
    <col min="1541" max="1541" width="19" style="125" customWidth="1"/>
    <col min="1542" max="1542" width="14.85546875" style="125" bestFit="1" customWidth="1"/>
    <col min="1543" max="1543" width="14.28515625" style="125" customWidth="1"/>
    <col min="1544" max="1545" width="11.42578125" style="125"/>
    <col min="1546" max="1546" width="13.5703125" style="125" bestFit="1" customWidth="1"/>
    <col min="1547" max="1547" width="12.42578125" style="125" bestFit="1" customWidth="1"/>
    <col min="1548" max="1792" width="11.42578125" style="125"/>
    <col min="1793" max="1793" width="3.85546875" style="125" customWidth="1"/>
    <col min="1794" max="1794" width="0" style="125" hidden="1" customWidth="1"/>
    <col min="1795" max="1795" width="16.7109375" style="125" customWidth="1"/>
    <col min="1796" max="1796" width="74.85546875" style="125" bestFit="1" customWidth="1"/>
    <col min="1797" max="1797" width="19" style="125" customWidth="1"/>
    <col min="1798" max="1798" width="14.85546875" style="125" bestFit="1" customWidth="1"/>
    <col min="1799" max="1799" width="14.28515625" style="125" customWidth="1"/>
    <col min="1800" max="1801" width="11.42578125" style="125"/>
    <col min="1802" max="1802" width="13.5703125" style="125" bestFit="1" customWidth="1"/>
    <col min="1803" max="1803" width="12.42578125" style="125" bestFit="1" customWidth="1"/>
    <col min="1804" max="2048" width="11.42578125" style="125"/>
    <col min="2049" max="2049" width="3.85546875" style="125" customWidth="1"/>
    <col min="2050" max="2050" width="0" style="125" hidden="1" customWidth="1"/>
    <col min="2051" max="2051" width="16.7109375" style="125" customWidth="1"/>
    <col min="2052" max="2052" width="74.85546875" style="125" bestFit="1" customWidth="1"/>
    <col min="2053" max="2053" width="19" style="125" customWidth="1"/>
    <col min="2054" max="2054" width="14.85546875" style="125" bestFit="1" customWidth="1"/>
    <col min="2055" max="2055" width="14.28515625" style="125" customWidth="1"/>
    <col min="2056" max="2057" width="11.42578125" style="125"/>
    <col min="2058" max="2058" width="13.5703125" style="125" bestFit="1" customWidth="1"/>
    <col min="2059" max="2059" width="12.42578125" style="125" bestFit="1" customWidth="1"/>
    <col min="2060" max="2304" width="11.42578125" style="125"/>
    <col min="2305" max="2305" width="3.85546875" style="125" customWidth="1"/>
    <col min="2306" max="2306" width="0" style="125" hidden="1" customWidth="1"/>
    <col min="2307" max="2307" width="16.7109375" style="125" customWidth="1"/>
    <col min="2308" max="2308" width="74.85546875" style="125" bestFit="1" customWidth="1"/>
    <col min="2309" max="2309" width="19" style="125" customWidth="1"/>
    <col min="2310" max="2310" width="14.85546875" style="125" bestFit="1" customWidth="1"/>
    <col min="2311" max="2311" width="14.28515625" style="125" customWidth="1"/>
    <col min="2312" max="2313" width="11.42578125" style="125"/>
    <col min="2314" max="2314" width="13.5703125" style="125" bestFit="1" customWidth="1"/>
    <col min="2315" max="2315" width="12.42578125" style="125" bestFit="1" customWidth="1"/>
    <col min="2316" max="2560" width="11.42578125" style="125"/>
    <col min="2561" max="2561" width="3.85546875" style="125" customWidth="1"/>
    <col min="2562" max="2562" width="0" style="125" hidden="1" customWidth="1"/>
    <col min="2563" max="2563" width="16.7109375" style="125" customWidth="1"/>
    <col min="2564" max="2564" width="74.85546875" style="125" bestFit="1" customWidth="1"/>
    <col min="2565" max="2565" width="19" style="125" customWidth="1"/>
    <col min="2566" max="2566" width="14.85546875" style="125" bestFit="1" customWidth="1"/>
    <col min="2567" max="2567" width="14.28515625" style="125" customWidth="1"/>
    <col min="2568" max="2569" width="11.42578125" style="125"/>
    <col min="2570" max="2570" width="13.5703125" style="125" bestFit="1" customWidth="1"/>
    <col min="2571" max="2571" width="12.42578125" style="125" bestFit="1" customWidth="1"/>
    <col min="2572" max="2816" width="11.42578125" style="125"/>
    <col min="2817" max="2817" width="3.85546875" style="125" customWidth="1"/>
    <col min="2818" max="2818" width="0" style="125" hidden="1" customWidth="1"/>
    <col min="2819" max="2819" width="16.7109375" style="125" customWidth="1"/>
    <col min="2820" max="2820" width="74.85546875" style="125" bestFit="1" customWidth="1"/>
    <col min="2821" max="2821" width="19" style="125" customWidth="1"/>
    <col min="2822" max="2822" width="14.85546875" style="125" bestFit="1" customWidth="1"/>
    <col min="2823" max="2823" width="14.28515625" style="125" customWidth="1"/>
    <col min="2824" max="2825" width="11.42578125" style="125"/>
    <col min="2826" max="2826" width="13.5703125" style="125" bestFit="1" customWidth="1"/>
    <col min="2827" max="2827" width="12.42578125" style="125" bestFit="1" customWidth="1"/>
    <col min="2828" max="3072" width="11.42578125" style="125"/>
    <col min="3073" max="3073" width="3.85546875" style="125" customWidth="1"/>
    <col min="3074" max="3074" width="0" style="125" hidden="1" customWidth="1"/>
    <col min="3075" max="3075" width="16.7109375" style="125" customWidth="1"/>
    <col min="3076" max="3076" width="74.85546875" style="125" bestFit="1" customWidth="1"/>
    <col min="3077" max="3077" width="19" style="125" customWidth="1"/>
    <col min="3078" max="3078" width="14.85546875" style="125" bestFit="1" customWidth="1"/>
    <col min="3079" max="3079" width="14.28515625" style="125" customWidth="1"/>
    <col min="3080" max="3081" width="11.42578125" style="125"/>
    <col min="3082" max="3082" width="13.5703125" style="125" bestFit="1" customWidth="1"/>
    <col min="3083" max="3083" width="12.42578125" style="125" bestFit="1" customWidth="1"/>
    <col min="3084" max="3328" width="11.42578125" style="125"/>
    <col min="3329" max="3329" width="3.85546875" style="125" customWidth="1"/>
    <col min="3330" max="3330" width="0" style="125" hidden="1" customWidth="1"/>
    <col min="3331" max="3331" width="16.7109375" style="125" customWidth="1"/>
    <col min="3332" max="3332" width="74.85546875" style="125" bestFit="1" customWidth="1"/>
    <col min="3333" max="3333" width="19" style="125" customWidth="1"/>
    <col min="3334" max="3334" width="14.85546875" style="125" bestFit="1" customWidth="1"/>
    <col min="3335" max="3335" width="14.28515625" style="125" customWidth="1"/>
    <col min="3336" max="3337" width="11.42578125" style="125"/>
    <col min="3338" max="3338" width="13.5703125" style="125" bestFit="1" customWidth="1"/>
    <col min="3339" max="3339" width="12.42578125" style="125" bestFit="1" customWidth="1"/>
    <col min="3340" max="3584" width="11.42578125" style="125"/>
    <col min="3585" max="3585" width="3.85546875" style="125" customWidth="1"/>
    <col min="3586" max="3586" width="0" style="125" hidden="1" customWidth="1"/>
    <col min="3587" max="3587" width="16.7109375" style="125" customWidth="1"/>
    <col min="3588" max="3588" width="74.85546875" style="125" bestFit="1" customWidth="1"/>
    <col min="3589" max="3589" width="19" style="125" customWidth="1"/>
    <col min="3590" max="3590" width="14.85546875" style="125" bestFit="1" customWidth="1"/>
    <col min="3591" max="3591" width="14.28515625" style="125" customWidth="1"/>
    <col min="3592" max="3593" width="11.42578125" style="125"/>
    <col min="3594" max="3594" width="13.5703125" style="125" bestFit="1" customWidth="1"/>
    <col min="3595" max="3595" width="12.42578125" style="125" bestFit="1" customWidth="1"/>
    <col min="3596" max="3840" width="11.42578125" style="125"/>
    <col min="3841" max="3841" width="3.85546875" style="125" customWidth="1"/>
    <col min="3842" max="3842" width="0" style="125" hidden="1" customWidth="1"/>
    <col min="3843" max="3843" width="16.7109375" style="125" customWidth="1"/>
    <col min="3844" max="3844" width="74.85546875" style="125" bestFit="1" customWidth="1"/>
    <col min="3845" max="3845" width="19" style="125" customWidth="1"/>
    <col min="3846" max="3846" width="14.85546875" style="125" bestFit="1" customWidth="1"/>
    <col min="3847" max="3847" width="14.28515625" style="125" customWidth="1"/>
    <col min="3848" max="3849" width="11.42578125" style="125"/>
    <col min="3850" max="3850" width="13.5703125" style="125" bestFit="1" customWidth="1"/>
    <col min="3851" max="3851" width="12.42578125" style="125" bestFit="1" customWidth="1"/>
    <col min="3852" max="4096" width="11.42578125" style="125"/>
    <col min="4097" max="4097" width="3.85546875" style="125" customWidth="1"/>
    <col min="4098" max="4098" width="0" style="125" hidden="1" customWidth="1"/>
    <col min="4099" max="4099" width="16.7109375" style="125" customWidth="1"/>
    <col min="4100" max="4100" width="74.85546875" style="125" bestFit="1" customWidth="1"/>
    <col min="4101" max="4101" width="19" style="125" customWidth="1"/>
    <col min="4102" max="4102" width="14.85546875" style="125" bestFit="1" customWidth="1"/>
    <col min="4103" max="4103" width="14.28515625" style="125" customWidth="1"/>
    <col min="4104" max="4105" width="11.42578125" style="125"/>
    <col min="4106" max="4106" width="13.5703125" style="125" bestFit="1" customWidth="1"/>
    <col min="4107" max="4107" width="12.42578125" style="125" bestFit="1" customWidth="1"/>
    <col min="4108" max="4352" width="11.42578125" style="125"/>
    <col min="4353" max="4353" width="3.85546875" style="125" customWidth="1"/>
    <col min="4354" max="4354" width="0" style="125" hidden="1" customWidth="1"/>
    <col min="4355" max="4355" width="16.7109375" style="125" customWidth="1"/>
    <col min="4356" max="4356" width="74.85546875" style="125" bestFit="1" customWidth="1"/>
    <col min="4357" max="4357" width="19" style="125" customWidth="1"/>
    <col min="4358" max="4358" width="14.85546875" style="125" bestFit="1" customWidth="1"/>
    <col min="4359" max="4359" width="14.28515625" style="125" customWidth="1"/>
    <col min="4360" max="4361" width="11.42578125" style="125"/>
    <col min="4362" max="4362" width="13.5703125" style="125" bestFit="1" customWidth="1"/>
    <col min="4363" max="4363" width="12.42578125" style="125" bestFit="1" customWidth="1"/>
    <col min="4364" max="4608" width="11.42578125" style="125"/>
    <col min="4609" max="4609" width="3.85546875" style="125" customWidth="1"/>
    <col min="4610" max="4610" width="0" style="125" hidden="1" customWidth="1"/>
    <col min="4611" max="4611" width="16.7109375" style="125" customWidth="1"/>
    <col min="4612" max="4612" width="74.85546875" style="125" bestFit="1" customWidth="1"/>
    <col min="4613" max="4613" width="19" style="125" customWidth="1"/>
    <col min="4614" max="4614" width="14.85546875" style="125" bestFit="1" customWidth="1"/>
    <col min="4615" max="4615" width="14.28515625" style="125" customWidth="1"/>
    <col min="4616" max="4617" width="11.42578125" style="125"/>
    <col min="4618" max="4618" width="13.5703125" style="125" bestFit="1" customWidth="1"/>
    <col min="4619" max="4619" width="12.42578125" style="125" bestFit="1" customWidth="1"/>
    <col min="4620" max="4864" width="11.42578125" style="125"/>
    <col min="4865" max="4865" width="3.85546875" style="125" customWidth="1"/>
    <col min="4866" max="4866" width="0" style="125" hidden="1" customWidth="1"/>
    <col min="4867" max="4867" width="16.7109375" style="125" customWidth="1"/>
    <col min="4868" max="4868" width="74.85546875" style="125" bestFit="1" customWidth="1"/>
    <col min="4869" max="4869" width="19" style="125" customWidth="1"/>
    <col min="4870" max="4870" width="14.85546875" style="125" bestFit="1" customWidth="1"/>
    <col min="4871" max="4871" width="14.28515625" style="125" customWidth="1"/>
    <col min="4872" max="4873" width="11.42578125" style="125"/>
    <col min="4874" max="4874" width="13.5703125" style="125" bestFit="1" customWidth="1"/>
    <col min="4875" max="4875" width="12.42578125" style="125" bestFit="1" customWidth="1"/>
    <col min="4876" max="5120" width="11.42578125" style="125"/>
    <col min="5121" max="5121" width="3.85546875" style="125" customWidth="1"/>
    <col min="5122" max="5122" width="0" style="125" hidden="1" customWidth="1"/>
    <col min="5123" max="5123" width="16.7109375" style="125" customWidth="1"/>
    <col min="5124" max="5124" width="74.85546875" style="125" bestFit="1" customWidth="1"/>
    <col min="5125" max="5125" width="19" style="125" customWidth="1"/>
    <col min="5126" max="5126" width="14.85546875" style="125" bestFit="1" customWidth="1"/>
    <col min="5127" max="5127" width="14.28515625" style="125" customWidth="1"/>
    <col min="5128" max="5129" width="11.42578125" style="125"/>
    <col min="5130" max="5130" width="13.5703125" style="125" bestFit="1" customWidth="1"/>
    <col min="5131" max="5131" width="12.42578125" style="125" bestFit="1" customWidth="1"/>
    <col min="5132" max="5376" width="11.42578125" style="125"/>
    <col min="5377" max="5377" width="3.85546875" style="125" customWidth="1"/>
    <col min="5378" max="5378" width="0" style="125" hidden="1" customWidth="1"/>
    <col min="5379" max="5379" width="16.7109375" style="125" customWidth="1"/>
    <col min="5380" max="5380" width="74.85546875" style="125" bestFit="1" customWidth="1"/>
    <col min="5381" max="5381" width="19" style="125" customWidth="1"/>
    <col min="5382" max="5382" width="14.85546875" style="125" bestFit="1" customWidth="1"/>
    <col min="5383" max="5383" width="14.28515625" style="125" customWidth="1"/>
    <col min="5384" max="5385" width="11.42578125" style="125"/>
    <col min="5386" max="5386" width="13.5703125" style="125" bestFit="1" customWidth="1"/>
    <col min="5387" max="5387" width="12.42578125" style="125" bestFit="1" customWidth="1"/>
    <col min="5388" max="5632" width="11.42578125" style="125"/>
    <col min="5633" max="5633" width="3.85546875" style="125" customWidth="1"/>
    <col min="5634" max="5634" width="0" style="125" hidden="1" customWidth="1"/>
    <col min="5635" max="5635" width="16.7109375" style="125" customWidth="1"/>
    <col min="5636" max="5636" width="74.85546875" style="125" bestFit="1" customWidth="1"/>
    <col min="5637" max="5637" width="19" style="125" customWidth="1"/>
    <col min="5638" max="5638" width="14.85546875" style="125" bestFit="1" customWidth="1"/>
    <col min="5639" max="5639" width="14.28515625" style="125" customWidth="1"/>
    <col min="5640" max="5641" width="11.42578125" style="125"/>
    <col min="5642" max="5642" width="13.5703125" style="125" bestFit="1" customWidth="1"/>
    <col min="5643" max="5643" width="12.42578125" style="125" bestFit="1" customWidth="1"/>
    <col min="5644" max="5888" width="11.42578125" style="125"/>
    <col min="5889" max="5889" width="3.85546875" style="125" customWidth="1"/>
    <col min="5890" max="5890" width="0" style="125" hidden="1" customWidth="1"/>
    <col min="5891" max="5891" width="16.7109375" style="125" customWidth="1"/>
    <col min="5892" max="5892" width="74.85546875" style="125" bestFit="1" customWidth="1"/>
    <col min="5893" max="5893" width="19" style="125" customWidth="1"/>
    <col min="5894" max="5894" width="14.85546875" style="125" bestFit="1" customWidth="1"/>
    <col min="5895" max="5895" width="14.28515625" style="125" customWidth="1"/>
    <col min="5896" max="5897" width="11.42578125" style="125"/>
    <col min="5898" max="5898" width="13.5703125" style="125" bestFit="1" customWidth="1"/>
    <col min="5899" max="5899" width="12.42578125" style="125" bestFit="1" customWidth="1"/>
    <col min="5900" max="6144" width="11.42578125" style="125"/>
    <col min="6145" max="6145" width="3.85546875" style="125" customWidth="1"/>
    <col min="6146" max="6146" width="0" style="125" hidden="1" customWidth="1"/>
    <col min="6147" max="6147" width="16.7109375" style="125" customWidth="1"/>
    <col min="6148" max="6148" width="74.85546875" style="125" bestFit="1" customWidth="1"/>
    <col min="6149" max="6149" width="19" style="125" customWidth="1"/>
    <col min="6150" max="6150" width="14.85546875" style="125" bestFit="1" customWidth="1"/>
    <col min="6151" max="6151" width="14.28515625" style="125" customWidth="1"/>
    <col min="6152" max="6153" width="11.42578125" style="125"/>
    <col min="6154" max="6154" width="13.5703125" style="125" bestFit="1" customWidth="1"/>
    <col min="6155" max="6155" width="12.42578125" style="125" bestFit="1" customWidth="1"/>
    <col min="6156" max="6400" width="11.42578125" style="125"/>
    <col min="6401" max="6401" width="3.85546875" style="125" customWidth="1"/>
    <col min="6402" max="6402" width="0" style="125" hidden="1" customWidth="1"/>
    <col min="6403" max="6403" width="16.7109375" style="125" customWidth="1"/>
    <col min="6404" max="6404" width="74.85546875" style="125" bestFit="1" customWidth="1"/>
    <col min="6405" max="6405" width="19" style="125" customWidth="1"/>
    <col min="6406" max="6406" width="14.85546875" style="125" bestFit="1" customWidth="1"/>
    <col min="6407" max="6407" width="14.28515625" style="125" customWidth="1"/>
    <col min="6408" max="6409" width="11.42578125" style="125"/>
    <col min="6410" max="6410" width="13.5703125" style="125" bestFit="1" customWidth="1"/>
    <col min="6411" max="6411" width="12.42578125" style="125" bestFit="1" customWidth="1"/>
    <col min="6412" max="6656" width="11.42578125" style="125"/>
    <col min="6657" max="6657" width="3.85546875" style="125" customWidth="1"/>
    <col min="6658" max="6658" width="0" style="125" hidden="1" customWidth="1"/>
    <col min="6659" max="6659" width="16.7109375" style="125" customWidth="1"/>
    <col min="6660" max="6660" width="74.85546875" style="125" bestFit="1" customWidth="1"/>
    <col min="6661" max="6661" width="19" style="125" customWidth="1"/>
    <col min="6662" max="6662" width="14.85546875" style="125" bestFit="1" customWidth="1"/>
    <col min="6663" max="6663" width="14.28515625" style="125" customWidth="1"/>
    <col min="6664" max="6665" width="11.42578125" style="125"/>
    <col min="6666" max="6666" width="13.5703125" style="125" bestFit="1" customWidth="1"/>
    <col min="6667" max="6667" width="12.42578125" style="125" bestFit="1" customWidth="1"/>
    <col min="6668" max="6912" width="11.42578125" style="125"/>
    <col min="6913" max="6913" width="3.85546875" style="125" customWidth="1"/>
    <col min="6914" max="6914" width="0" style="125" hidden="1" customWidth="1"/>
    <col min="6915" max="6915" width="16.7109375" style="125" customWidth="1"/>
    <col min="6916" max="6916" width="74.85546875" style="125" bestFit="1" customWidth="1"/>
    <col min="6917" max="6917" width="19" style="125" customWidth="1"/>
    <col min="6918" max="6918" width="14.85546875" style="125" bestFit="1" customWidth="1"/>
    <col min="6919" max="6919" width="14.28515625" style="125" customWidth="1"/>
    <col min="6920" max="6921" width="11.42578125" style="125"/>
    <col min="6922" max="6922" width="13.5703125" style="125" bestFit="1" customWidth="1"/>
    <col min="6923" max="6923" width="12.42578125" style="125" bestFit="1" customWidth="1"/>
    <col min="6924" max="7168" width="11.42578125" style="125"/>
    <col min="7169" max="7169" width="3.85546875" style="125" customWidth="1"/>
    <col min="7170" max="7170" width="0" style="125" hidden="1" customWidth="1"/>
    <col min="7171" max="7171" width="16.7109375" style="125" customWidth="1"/>
    <col min="7172" max="7172" width="74.85546875" style="125" bestFit="1" customWidth="1"/>
    <col min="7173" max="7173" width="19" style="125" customWidth="1"/>
    <col min="7174" max="7174" width="14.85546875" style="125" bestFit="1" customWidth="1"/>
    <col min="7175" max="7175" width="14.28515625" style="125" customWidth="1"/>
    <col min="7176" max="7177" width="11.42578125" style="125"/>
    <col min="7178" max="7178" width="13.5703125" style="125" bestFit="1" customWidth="1"/>
    <col min="7179" max="7179" width="12.42578125" style="125" bestFit="1" customWidth="1"/>
    <col min="7180" max="7424" width="11.42578125" style="125"/>
    <col min="7425" max="7425" width="3.85546875" style="125" customWidth="1"/>
    <col min="7426" max="7426" width="0" style="125" hidden="1" customWidth="1"/>
    <col min="7427" max="7427" width="16.7109375" style="125" customWidth="1"/>
    <col min="7428" max="7428" width="74.85546875" style="125" bestFit="1" customWidth="1"/>
    <col min="7429" max="7429" width="19" style="125" customWidth="1"/>
    <col min="7430" max="7430" width="14.85546875" style="125" bestFit="1" customWidth="1"/>
    <col min="7431" max="7431" width="14.28515625" style="125" customWidth="1"/>
    <col min="7432" max="7433" width="11.42578125" style="125"/>
    <col min="7434" max="7434" width="13.5703125" style="125" bestFit="1" customWidth="1"/>
    <col min="7435" max="7435" width="12.42578125" style="125" bestFit="1" customWidth="1"/>
    <col min="7436" max="7680" width="11.42578125" style="125"/>
    <col min="7681" max="7681" width="3.85546875" style="125" customWidth="1"/>
    <col min="7682" max="7682" width="0" style="125" hidden="1" customWidth="1"/>
    <col min="7683" max="7683" width="16.7109375" style="125" customWidth="1"/>
    <col min="7684" max="7684" width="74.85546875" style="125" bestFit="1" customWidth="1"/>
    <col min="7685" max="7685" width="19" style="125" customWidth="1"/>
    <col min="7686" max="7686" width="14.85546875" style="125" bestFit="1" customWidth="1"/>
    <col min="7687" max="7687" width="14.28515625" style="125" customWidth="1"/>
    <col min="7688" max="7689" width="11.42578125" style="125"/>
    <col min="7690" max="7690" width="13.5703125" style="125" bestFit="1" customWidth="1"/>
    <col min="7691" max="7691" width="12.42578125" style="125" bestFit="1" customWidth="1"/>
    <col min="7692" max="7936" width="11.42578125" style="125"/>
    <col min="7937" max="7937" width="3.85546875" style="125" customWidth="1"/>
    <col min="7938" max="7938" width="0" style="125" hidden="1" customWidth="1"/>
    <col min="7939" max="7939" width="16.7109375" style="125" customWidth="1"/>
    <col min="7940" max="7940" width="74.85546875" style="125" bestFit="1" customWidth="1"/>
    <col min="7941" max="7941" width="19" style="125" customWidth="1"/>
    <col min="7942" max="7942" width="14.85546875" style="125" bestFit="1" customWidth="1"/>
    <col min="7943" max="7943" width="14.28515625" style="125" customWidth="1"/>
    <col min="7944" max="7945" width="11.42578125" style="125"/>
    <col min="7946" max="7946" width="13.5703125" style="125" bestFit="1" customWidth="1"/>
    <col min="7947" max="7947" width="12.42578125" style="125" bestFit="1" customWidth="1"/>
    <col min="7948" max="8192" width="11.42578125" style="125"/>
    <col min="8193" max="8193" width="3.85546875" style="125" customWidth="1"/>
    <col min="8194" max="8194" width="0" style="125" hidden="1" customWidth="1"/>
    <col min="8195" max="8195" width="16.7109375" style="125" customWidth="1"/>
    <col min="8196" max="8196" width="74.85546875" style="125" bestFit="1" customWidth="1"/>
    <col min="8197" max="8197" width="19" style="125" customWidth="1"/>
    <col min="8198" max="8198" width="14.85546875" style="125" bestFit="1" customWidth="1"/>
    <col min="8199" max="8199" width="14.28515625" style="125" customWidth="1"/>
    <col min="8200" max="8201" width="11.42578125" style="125"/>
    <col min="8202" max="8202" width="13.5703125" style="125" bestFit="1" customWidth="1"/>
    <col min="8203" max="8203" width="12.42578125" style="125" bestFit="1" customWidth="1"/>
    <col min="8204" max="8448" width="11.42578125" style="125"/>
    <col min="8449" max="8449" width="3.85546875" style="125" customWidth="1"/>
    <col min="8450" max="8450" width="0" style="125" hidden="1" customWidth="1"/>
    <col min="8451" max="8451" width="16.7109375" style="125" customWidth="1"/>
    <col min="8452" max="8452" width="74.85546875" style="125" bestFit="1" customWidth="1"/>
    <col min="8453" max="8453" width="19" style="125" customWidth="1"/>
    <col min="8454" max="8454" width="14.85546875" style="125" bestFit="1" customWidth="1"/>
    <col min="8455" max="8455" width="14.28515625" style="125" customWidth="1"/>
    <col min="8456" max="8457" width="11.42578125" style="125"/>
    <col min="8458" max="8458" width="13.5703125" style="125" bestFit="1" customWidth="1"/>
    <col min="8459" max="8459" width="12.42578125" style="125" bestFit="1" customWidth="1"/>
    <col min="8460" max="8704" width="11.42578125" style="125"/>
    <col min="8705" max="8705" width="3.85546875" style="125" customWidth="1"/>
    <col min="8706" max="8706" width="0" style="125" hidden="1" customWidth="1"/>
    <col min="8707" max="8707" width="16.7109375" style="125" customWidth="1"/>
    <col min="8708" max="8708" width="74.85546875" style="125" bestFit="1" customWidth="1"/>
    <col min="8709" max="8709" width="19" style="125" customWidth="1"/>
    <col min="8710" max="8710" width="14.85546875" style="125" bestFit="1" customWidth="1"/>
    <col min="8711" max="8711" width="14.28515625" style="125" customWidth="1"/>
    <col min="8712" max="8713" width="11.42578125" style="125"/>
    <col min="8714" max="8714" width="13.5703125" style="125" bestFit="1" customWidth="1"/>
    <col min="8715" max="8715" width="12.42578125" style="125" bestFit="1" customWidth="1"/>
    <col min="8716" max="8960" width="11.42578125" style="125"/>
    <col min="8961" max="8961" width="3.85546875" style="125" customWidth="1"/>
    <col min="8962" max="8962" width="0" style="125" hidden="1" customWidth="1"/>
    <col min="8963" max="8963" width="16.7109375" style="125" customWidth="1"/>
    <col min="8964" max="8964" width="74.85546875" style="125" bestFit="1" customWidth="1"/>
    <col min="8965" max="8965" width="19" style="125" customWidth="1"/>
    <col min="8966" max="8966" width="14.85546875" style="125" bestFit="1" customWidth="1"/>
    <col min="8967" max="8967" width="14.28515625" style="125" customWidth="1"/>
    <col min="8968" max="8969" width="11.42578125" style="125"/>
    <col min="8970" max="8970" width="13.5703125" style="125" bestFit="1" customWidth="1"/>
    <col min="8971" max="8971" width="12.42578125" style="125" bestFit="1" customWidth="1"/>
    <col min="8972" max="9216" width="11.42578125" style="125"/>
    <col min="9217" max="9217" width="3.85546875" style="125" customWidth="1"/>
    <col min="9218" max="9218" width="0" style="125" hidden="1" customWidth="1"/>
    <col min="9219" max="9219" width="16.7109375" style="125" customWidth="1"/>
    <col min="9220" max="9220" width="74.85546875" style="125" bestFit="1" customWidth="1"/>
    <col min="9221" max="9221" width="19" style="125" customWidth="1"/>
    <col min="9222" max="9222" width="14.85546875" style="125" bestFit="1" customWidth="1"/>
    <col min="9223" max="9223" width="14.28515625" style="125" customWidth="1"/>
    <col min="9224" max="9225" width="11.42578125" style="125"/>
    <col min="9226" max="9226" width="13.5703125" style="125" bestFit="1" customWidth="1"/>
    <col min="9227" max="9227" width="12.42578125" style="125" bestFit="1" customWidth="1"/>
    <col min="9228" max="9472" width="11.42578125" style="125"/>
    <col min="9473" max="9473" width="3.85546875" style="125" customWidth="1"/>
    <col min="9474" max="9474" width="0" style="125" hidden="1" customWidth="1"/>
    <col min="9475" max="9475" width="16.7109375" style="125" customWidth="1"/>
    <col min="9476" max="9476" width="74.85546875" style="125" bestFit="1" customWidth="1"/>
    <col min="9477" max="9477" width="19" style="125" customWidth="1"/>
    <col min="9478" max="9478" width="14.85546875" style="125" bestFit="1" customWidth="1"/>
    <col min="9479" max="9479" width="14.28515625" style="125" customWidth="1"/>
    <col min="9480" max="9481" width="11.42578125" style="125"/>
    <col min="9482" max="9482" width="13.5703125" style="125" bestFit="1" customWidth="1"/>
    <col min="9483" max="9483" width="12.42578125" style="125" bestFit="1" customWidth="1"/>
    <col min="9484" max="9728" width="11.42578125" style="125"/>
    <col min="9729" max="9729" width="3.85546875" style="125" customWidth="1"/>
    <col min="9730" max="9730" width="0" style="125" hidden="1" customWidth="1"/>
    <col min="9731" max="9731" width="16.7109375" style="125" customWidth="1"/>
    <col min="9732" max="9732" width="74.85546875" style="125" bestFit="1" customWidth="1"/>
    <col min="9733" max="9733" width="19" style="125" customWidth="1"/>
    <col min="9734" max="9734" width="14.85546875" style="125" bestFit="1" customWidth="1"/>
    <col min="9735" max="9735" width="14.28515625" style="125" customWidth="1"/>
    <col min="9736" max="9737" width="11.42578125" style="125"/>
    <col min="9738" max="9738" width="13.5703125" style="125" bestFit="1" customWidth="1"/>
    <col min="9739" max="9739" width="12.42578125" style="125" bestFit="1" customWidth="1"/>
    <col min="9740" max="9984" width="11.42578125" style="125"/>
    <col min="9985" max="9985" width="3.85546875" style="125" customWidth="1"/>
    <col min="9986" max="9986" width="0" style="125" hidden="1" customWidth="1"/>
    <col min="9987" max="9987" width="16.7109375" style="125" customWidth="1"/>
    <col min="9988" max="9988" width="74.85546875" style="125" bestFit="1" customWidth="1"/>
    <col min="9989" max="9989" width="19" style="125" customWidth="1"/>
    <col min="9990" max="9990" width="14.85546875" style="125" bestFit="1" customWidth="1"/>
    <col min="9991" max="9991" width="14.28515625" style="125" customWidth="1"/>
    <col min="9992" max="9993" width="11.42578125" style="125"/>
    <col min="9994" max="9994" width="13.5703125" style="125" bestFit="1" customWidth="1"/>
    <col min="9995" max="9995" width="12.42578125" style="125" bestFit="1" customWidth="1"/>
    <col min="9996" max="10240" width="11.42578125" style="125"/>
    <col min="10241" max="10241" width="3.85546875" style="125" customWidth="1"/>
    <col min="10242" max="10242" width="0" style="125" hidden="1" customWidth="1"/>
    <col min="10243" max="10243" width="16.7109375" style="125" customWidth="1"/>
    <col min="10244" max="10244" width="74.85546875" style="125" bestFit="1" customWidth="1"/>
    <col min="10245" max="10245" width="19" style="125" customWidth="1"/>
    <col min="10246" max="10246" width="14.85546875" style="125" bestFit="1" customWidth="1"/>
    <col min="10247" max="10247" width="14.28515625" style="125" customWidth="1"/>
    <col min="10248" max="10249" width="11.42578125" style="125"/>
    <col min="10250" max="10250" width="13.5703125" style="125" bestFit="1" customWidth="1"/>
    <col min="10251" max="10251" width="12.42578125" style="125" bestFit="1" customWidth="1"/>
    <col min="10252" max="10496" width="11.42578125" style="125"/>
    <col min="10497" max="10497" width="3.85546875" style="125" customWidth="1"/>
    <col min="10498" max="10498" width="0" style="125" hidden="1" customWidth="1"/>
    <col min="10499" max="10499" width="16.7109375" style="125" customWidth="1"/>
    <col min="10500" max="10500" width="74.85546875" style="125" bestFit="1" customWidth="1"/>
    <col min="10501" max="10501" width="19" style="125" customWidth="1"/>
    <col min="10502" max="10502" width="14.85546875" style="125" bestFit="1" customWidth="1"/>
    <col min="10503" max="10503" width="14.28515625" style="125" customWidth="1"/>
    <col min="10504" max="10505" width="11.42578125" style="125"/>
    <col min="10506" max="10506" width="13.5703125" style="125" bestFit="1" customWidth="1"/>
    <col min="10507" max="10507" width="12.42578125" style="125" bestFit="1" customWidth="1"/>
    <col min="10508" max="10752" width="11.42578125" style="125"/>
    <col min="10753" max="10753" width="3.85546875" style="125" customWidth="1"/>
    <col min="10754" max="10754" width="0" style="125" hidden="1" customWidth="1"/>
    <col min="10755" max="10755" width="16.7109375" style="125" customWidth="1"/>
    <col min="10756" max="10756" width="74.85546875" style="125" bestFit="1" customWidth="1"/>
    <col min="10757" max="10757" width="19" style="125" customWidth="1"/>
    <col min="10758" max="10758" width="14.85546875" style="125" bestFit="1" customWidth="1"/>
    <col min="10759" max="10759" width="14.28515625" style="125" customWidth="1"/>
    <col min="10760" max="10761" width="11.42578125" style="125"/>
    <col min="10762" max="10762" width="13.5703125" style="125" bestFit="1" customWidth="1"/>
    <col min="10763" max="10763" width="12.42578125" style="125" bestFit="1" customWidth="1"/>
    <col min="10764" max="11008" width="11.42578125" style="125"/>
    <col min="11009" max="11009" width="3.85546875" style="125" customWidth="1"/>
    <col min="11010" max="11010" width="0" style="125" hidden="1" customWidth="1"/>
    <col min="11011" max="11011" width="16.7109375" style="125" customWidth="1"/>
    <col min="11012" max="11012" width="74.85546875" style="125" bestFit="1" customWidth="1"/>
    <col min="11013" max="11013" width="19" style="125" customWidth="1"/>
    <col min="11014" max="11014" width="14.85546875" style="125" bestFit="1" customWidth="1"/>
    <col min="11015" max="11015" width="14.28515625" style="125" customWidth="1"/>
    <col min="11016" max="11017" width="11.42578125" style="125"/>
    <col min="11018" max="11018" width="13.5703125" style="125" bestFit="1" customWidth="1"/>
    <col min="11019" max="11019" width="12.42578125" style="125" bestFit="1" customWidth="1"/>
    <col min="11020" max="11264" width="11.42578125" style="125"/>
    <col min="11265" max="11265" width="3.85546875" style="125" customWidth="1"/>
    <col min="11266" max="11266" width="0" style="125" hidden="1" customWidth="1"/>
    <col min="11267" max="11267" width="16.7109375" style="125" customWidth="1"/>
    <col min="11268" max="11268" width="74.85546875" style="125" bestFit="1" customWidth="1"/>
    <col min="11269" max="11269" width="19" style="125" customWidth="1"/>
    <col min="11270" max="11270" width="14.85546875" style="125" bestFit="1" customWidth="1"/>
    <col min="11271" max="11271" width="14.28515625" style="125" customWidth="1"/>
    <col min="11272" max="11273" width="11.42578125" style="125"/>
    <col min="11274" max="11274" width="13.5703125" style="125" bestFit="1" customWidth="1"/>
    <col min="11275" max="11275" width="12.42578125" style="125" bestFit="1" customWidth="1"/>
    <col min="11276" max="11520" width="11.42578125" style="125"/>
    <col min="11521" max="11521" width="3.85546875" style="125" customWidth="1"/>
    <col min="11522" max="11522" width="0" style="125" hidden="1" customWidth="1"/>
    <col min="11523" max="11523" width="16.7109375" style="125" customWidth="1"/>
    <col min="11524" max="11524" width="74.85546875" style="125" bestFit="1" customWidth="1"/>
    <col min="11525" max="11525" width="19" style="125" customWidth="1"/>
    <col min="11526" max="11526" width="14.85546875" style="125" bestFit="1" customWidth="1"/>
    <col min="11527" max="11527" width="14.28515625" style="125" customWidth="1"/>
    <col min="11528" max="11529" width="11.42578125" style="125"/>
    <col min="11530" max="11530" width="13.5703125" style="125" bestFit="1" customWidth="1"/>
    <col min="11531" max="11531" width="12.42578125" style="125" bestFit="1" customWidth="1"/>
    <col min="11532" max="11776" width="11.42578125" style="125"/>
    <col min="11777" max="11777" width="3.85546875" style="125" customWidth="1"/>
    <col min="11778" max="11778" width="0" style="125" hidden="1" customWidth="1"/>
    <col min="11779" max="11779" width="16.7109375" style="125" customWidth="1"/>
    <col min="11780" max="11780" width="74.85546875" style="125" bestFit="1" customWidth="1"/>
    <col min="11781" max="11781" width="19" style="125" customWidth="1"/>
    <col min="11782" max="11782" width="14.85546875" style="125" bestFit="1" customWidth="1"/>
    <col min="11783" max="11783" width="14.28515625" style="125" customWidth="1"/>
    <col min="11784" max="11785" width="11.42578125" style="125"/>
    <col min="11786" max="11786" width="13.5703125" style="125" bestFit="1" customWidth="1"/>
    <col min="11787" max="11787" width="12.42578125" style="125" bestFit="1" customWidth="1"/>
    <col min="11788" max="12032" width="11.42578125" style="125"/>
    <col min="12033" max="12033" width="3.85546875" style="125" customWidth="1"/>
    <col min="12034" max="12034" width="0" style="125" hidden="1" customWidth="1"/>
    <col min="12035" max="12035" width="16.7109375" style="125" customWidth="1"/>
    <col min="12036" max="12036" width="74.85546875" style="125" bestFit="1" customWidth="1"/>
    <col min="12037" max="12037" width="19" style="125" customWidth="1"/>
    <col min="12038" max="12038" width="14.85546875" style="125" bestFit="1" customWidth="1"/>
    <col min="12039" max="12039" width="14.28515625" style="125" customWidth="1"/>
    <col min="12040" max="12041" width="11.42578125" style="125"/>
    <col min="12042" max="12042" width="13.5703125" style="125" bestFit="1" customWidth="1"/>
    <col min="12043" max="12043" width="12.42578125" style="125" bestFit="1" customWidth="1"/>
    <col min="12044" max="12288" width="11.42578125" style="125"/>
    <col min="12289" max="12289" width="3.85546875" style="125" customWidth="1"/>
    <col min="12290" max="12290" width="0" style="125" hidden="1" customWidth="1"/>
    <col min="12291" max="12291" width="16.7109375" style="125" customWidth="1"/>
    <col min="12292" max="12292" width="74.85546875" style="125" bestFit="1" customWidth="1"/>
    <col min="12293" max="12293" width="19" style="125" customWidth="1"/>
    <col min="12294" max="12294" width="14.85546875" style="125" bestFit="1" customWidth="1"/>
    <col min="12295" max="12295" width="14.28515625" style="125" customWidth="1"/>
    <col min="12296" max="12297" width="11.42578125" style="125"/>
    <col min="12298" max="12298" width="13.5703125" style="125" bestFit="1" customWidth="1"/>
    <col min="12299" max="12299" width="12.42578125" style="125" bestFit="1" customWidth="1"/>
    <col min="12300" max="12544" width="11.42578125" style="125"/>
    <col min="12545" max="12545" width="3.85546875" style="125" customWidth="1"/>
    <col min="12546" max="12546" width="0" style="125" hidden="1" customWidth="1"/>
    <col min="12547" max="12547" width="16.7109375" style="125" customWidth="1"/>
    <col min="12548" max="12548" width="74.85546875" style="125" bestFit="1" customWidth="1"/>
    <col min="12549" max="12549" width="19" style="125" customWidth="1"/>
    <col min="12550" max="12550" width="14.85546875" style="125" bestFit="1" customWidth="1"/>
    <col min="12551" max="12551" width="14.28515625" style="125" customWidth="1"/>
    <col min="12552" max="12553" width="11.42578125" style="125"/>
    <col min="12554" max="12554" width="13.5703125" style="125" bestFit="1" customWidth="1"/>
    <col min="12555" max="12555" width="12.42578125" style="125" bestFit="1" customWidth="1"/>
    <col min="12556" max="12800" width="11.42578125" style="125"/>
    <col min="12801" max="12801" width="3.85546875" style="125" customWidth="1"/>
    <col min="12802" max="12802" width="0" style="125" hidden="1" customWidth="1"/>
    <col min="12803" max="12803" width="16.7109375" style="125" customWidth="1"/>
    <col min="12804" max="12804" width="74.85546875" style="125" bestFit="1" customWidth="1"/>
    <col min="12805" max="12805" width="19" style="125" customWidth="1"/>
    <col min="12806" max="12806" width="14.85546875" style="125" bestFit="1" customWidth="1"/>
    <col min="12807" max="12807" width="14.28515625" style="125" customWidth="1"/>
    <col min="12808" max="12809" width="11.42578125" style="125"/>
    <col min="12810" max="12810" width="13.5703125" style="125" bestFit="1" customWidth="1"/>
    <col min="12811" max="12811" width="12.42578125" style="125" bestFit="1" customWidth="1"/>
    <col min="12812" max="13056" width="11.42578125" style="125"/>
    <col min="13057" max="13057" width="3.85546875" style="125" customWidth="1"/>
    <col min="13058" max="13058" width="0" style="125" hidden="1" customWidth="1"/>
    <col min="13059" max="13059" width="16.7109375" style="125" customWidth="1"/>
    <col min="13060" max="13060" width="74.85546875" style="125" bestFit="1" customWidth="1"/>
    <col min="13061" max="13061" width="19" style="125" customWidth="1"/>
    <col min="13062" max="13062" width="14.85546875" style="125" bestFit="1" customWidth="1"/>
    <col min="13063" max="13063" width="14.28515625" style="125" customWidth="1"/>
    <col min="13064" max="13065" width="11.42578125" style="125"/>
    <col min="13066" max="13066" width="13.5703125" style="125" bestFit="1" customWidth="1"/>
    <col min="13067" max="13067" width="12.42578125" style="125" bestFit="1" customWidth="1"/>
    <col min="13068" max="13312" width="11.42578125" style="125"/>
    <col min="13313" max="13313" width="3.85546875" style="125" customWidth="1"/>
    <col min="13314" max="13314" width="0" style="125" hidden="1" customWidth="1"/>
    <col min="13315" max="13315" width="16.7109375" style="125" customWidth="1"/>
    <col min="13316" max="13316" width="74.85546875" style="125" bestFit="1" customWidth="1"/>
    <col min="13317" max="13317" width="19" style="125" customWidth="1"/>
    <col min="13318" max="13318" width="14.85546875" style="125" bestFit="1" customWidth="1"/>
    <col min="13319" max="13319" width="14.28515625" style="125" customWidth="1"/>
    <col min="13320" max="13321" width="11.42578125" style="125"/>
    <col min="13322" max="13322" width="13.5703125" style="125" bestFit="1" customWidth="1"/>
    <col min="13323" max="13323" width="12.42578125" style="125" bestFit="1" customWidth="1"/>
    <col min="13324" max="13568" width="11.42578125" style="125"/>
    <col min="13569" max="13569" width="3.85546875" style="125" customWidth="1"/>
    <col min="13570" max="13570" width="0" style="125" hidden="1" customWidth="1"/>
    <col min="13571" max="13571" width="16.7109375" style="125" customWidth="1"/>
    <col min="13572" max="13572" width="74.85546875" style="125" bestFit="1" customWidth="1"/>
    <col min="13573" max="13573" width="19" style="125" customWidth="1"/>
    <col min="13574" max="13574" width="14.85546875" style="125" bestFit="1" customWidth="1"/>
    <col min="13575" max="13575" width="14.28515625" style="125" customWidth="1"/>
    <col min="13576" max="13577" width="11.42578125" style="125"/>
    <col min="13578" max="13578" width="13.5703125" style="125" bestFit="1" customWidth="1"/>
    <col min="13579" max="13579" width="12.42578125" style="125" bestFit="1" customWidth="1"/>
    <col min="13580" max="13824" width="11.42578125" style="125"/>
    <col min="13825" max="13825" width="3.85546875" style="125" customWidth="1"/>
    <col min="13826" max="13826" width="0" style="125" hidden="1" customWidth="1"/>
    <col min="13827" max="13827" width="16.7109375" style="125" customWidth="1"/>
    <col min="13828" max="13828" width="74.85546875" style="125" bestFit="1" customWidth="1"/>
    <col min="13829" max="13829" width="19" style="125" customWidth="1"/>
    <col min="13830" max="13830" width="14.85546875" style="125" bestFit="1" customWidth="1"/>
    <col min="13831" max="13831" width="14.28515625" style="125" customWidth="1"/>
    <col min="13832" max="13833" width="11.42578125" style="125"/>
    <col min="13834" max="13834" width="13.5703125" style="125" bestFit="1" customWidth="1"/>
    <col min="13835" max="13835" width="12.42578125" style="125" bestFit="1" customWidth="1"/>
    <col min="13836" max="14080" width="11.42578125" style="125"/>
    <col min="14081" max="14081" width="3.85546875" style="125" customWidth="1"/>
    <col min="14082" max="14082" width="0" style="125" hidden="1" customWidth="1"/>
    <col min="14083" max="14083" width="16.7109375" style="125" customWidth="1"/>
    <col min="14084" max="14084" width="74.85546875" style="125" bestFit="1" customWidth="1"/>
    <col min="14085" max="14085" width="19" style="125" customWidth="1"/>
    <col min="14086" max="14086" width="14.85546875" style="125" bestFit="1" customWidth="1"/>
    <col min="14087" max="14087" width="14.28515625" style="125" customWidth="1"/>
    <col min="14088" max="14089" width="11.42578125" style="125"/>
    <col min="14090" max="14090" width="13.5703125" style="125" bestFit="1" customWidth="1"/>
    <col min="14091" max="14091" width="12.42578125" style="125" bestFit="1" customWidth="1"/>
    <col min="14092" max="14336" width="11.42578125" style="125"/>
    <col min="14337" max="14337" width="3.85546875" style="125" customWidth="1"/>
    <col min="14338" max="14338" width="0" style="125" hidden="1" customWidth="1"/>
    <col min="14339" max="14339" width="16.7109375" style="125" customWidth="1"/>
    <col min="14340" max="14340" width="74.85546875" style="125" bestFit="1" customWidth="1"/>
    <col min="14341" max="14341" width="19" style="125" customWidth="1"/>
    <col min="14342" max="14342" width="14.85546875" style="125" bestFit="1" customWidth="1"/>
    <col min="14343" max="14343" width="14.28515625" style="125" customWidth="1"/>
    <col min="14344" max="14345" width="11.42578125" style="125"/>
    <col min="14346" max="14346" width="13.5703125" style="125" bestFit="1" customWidth="1"/>
    <col min="14347" max="14347" width="12.42578125" style="125" bestFit="1" customWidth="1"/>
    <col min="14348" max="14592" width="11.42578125" style="125"/>
    <col min="14593" max="14593" width="3.85546875" style="125" customWidth="1"/>
    <col min="14594" max="14594" width="0" style="125" hidden="1" customWidth="1"/>
    <col min="14595" max="14595" width="16.7109375" style="125" customWidth="1"/>
    <col min="14596" max="14596" width="74.85546875" style="125" bestFit="1" customWidth="1"/>
    <col min="14597" max="14597" width="19" style="125" customWidth="1"/>
    <col min="14598" max="14598" width="14.85546875" style="125" bestFit="1" customWidth="1"/>
    <col min="14599" max="14599" width="14.28515625" style="125" customWidth="1"/>
    <col min="14600" max="14601" width="11.42578125" style="125"/>
    <col min="14602" max="14602" width="13.5703125" style="125" bestFit="1" customWidth="1"/>
    <col min="14603" max="14603" width="12.42578125" style="125" bestFit="1" customWidth="1"/>
    <col min="14604" max="14848" width="11.42578125" style="125"/>
    <col min="14849" max="14849" width="3.85546875" style="125" customWidth="1"/>
    <col min="14850" max="14850" width="0" style="125" hidden="1" customWidth="1"/>
    <col min="14851" max="14851" width="16.7109375" style="125" customWidth="1"/>
    <col min="14852" max="14852" width="74.85546875" style="125" bestFit="1" customWidth="1"/>
    <col min="14853" max="14853" width="19" style="125" customWidth="1"/>
    <col min="14854" max="14854" width="14.85546875" style="125" bestFit="1" customWidth="1"/>
    <col min="14855" max="14855" width="14.28515625" style="125" customWidth="1"/>
    <col min="14856" max="14857" width="11.42578125" style="125"/>
    <col min="14858" max="14858" width="13.5703125" style="125" bestFit="1" customWidth="1"/>
    <col min="14859" max="14859" width="12.42578125" style="125" bestFit="1" customWidth="1"/>
    <col min="14860" max="15104" width="11.42578125" style="125"/>
    <col min="15105" max="15105" width="3.85546875" style="125" customWidth="1"/>
    <col min="15106" max="15106" width="0" style="125" hidden="1" customWidth="1"/>
    <col min="15107" max="15107" width="16.7109375" style="125" customWidth="1"/>
    <col min="15108" max="15108" width="74.85546875" style="125" bestFit="1" customWidth="1"/>
    <col min="15109" max="15109" width="19" style="125" customWidth="1"/>
    <col min="15110" max="15110" width="14.85546875" style="125" bestFit="1" customWidth="1"/>
    <col min="15111" max="15111" width="14.28515625" style="125" customWidth="1"/>
    <col min="15112" max="15113" width="11.42578125" style="125"/>
    <col min="15114" max="15114" width="13.5703125" style="125" bestFit="1" customWidth="1"/>
    <col min="15115" max="15115" width="12.42578125" style="125" bestFit="1" customWidth="1"/>
    <col min="15116" max="15360" width="11.42578125" style="125"/>
    <col min="15361" max="15361" width="3.85546875" style="125" customWidth="1"/>
    <col min="15362" max="15362" width="0" style="125" hidden="1" customWidth="1"/>
    <col min="15363" max="15363" width="16.7109375" style="125" customWidth="1"/>
    <col min="15364" max="15364" width="74.85546875" style="125" bestFit="1" customWidth="1"/>
    <col min="15365" max="15365" width="19" style="125" customWidth="1"/>
    <col min="15366" max="15366" width="14.85546875" style="125" bestFit="1" customWidth="1"/>
    <col min="15367" max="15367" width="14.28515625" style="125" customWidth="1"/>
    <col min="15368" max="15369" width="11.42578125" style="125"/>
    <col min="15370" max="15370" width="13.5703125" style="125" bestFit="1" customWidth="1"/>
    <col min="15371" max="15371" width="12.42578125" style="125" bestFit="1" customWidth="1"/>
    <col min="15372" max="15616" width="11.42578125" style="125"/>
    <col min="15617" max="15617" width="3.85546875" style="125" customWidth="1"/>
    <col min="15618" max="15618" width="0" style="125" hidden="1" customWidth="1"/>
    <col min="15619" max="15619" width="16.7109375" style="125" customWidth="1"/>
    <col min="15620" max="15620" width="74.85546875" style="125" bestFit="1" customWidth="1"/>
    <col min="15621" max="15621" width="19" style="125" customWidth="1"/>
    <col min="15622" max="15622" width="14.85546875" style="125" bestFit="1" customWidth="1"/>
    <col min="15623" max="15623" width="14.28515625" style="125" customWidth="1"/>
    <col min="15624" max="15625" width="11.42578125" style="125"/>
    <col min="15626" max="15626" width="13.5703125" style="125" bestFit="1" customWidth="1"/>
    <col min="15627" max="15627" width="12.42578125" style="125" bestFit="1" customWidth="1"/>
    <col min="15628" max="15872" width="11.42578125" style="125"/>
    <col min="15873" max="15873" width="3.85546875" style="125" customWidth="1"/>
    <col min="15874" max="15874" width="0" style="125" hidden="1" customWidth="1"/>
    <col min="15875" max="15875" width="16.7109375" style="125" customWidth="1"/>
    <col min="15876" max="15876" width="74.85546875" style="125" bestFit="1" customWidth="1"/>
    <col min="15877" max="15877" width="19" style="125" customWidth="1"/>
    <col min="15878" max="15878" width="14.85546875" style="125" bestFit="1" customWidth="1"/>
    <col min="15879" max="15879" width="14.28515625" style="125" customWidth="1"/>
    <col min="15880" max="15881" width="11.42578125" style="125"/>
    <col min="15882" max="15882" width="13.5703125" style="125" bestFit="1" customWidth="1"/>
    <col min="15883" max="15883" width="12.42578125" style="125" bestFit="1" customWidth="1"/>
    <col min="15884" max="16128" width="11.42578125" style="125"/>
    <col min="16129" max="16129" width="3.85546875" style="125" customWidth="1"/>
    <col min="16130" max="16130" width="0" style="125" hidden="1" customWidth="1"/>
    <col min="16131" max="16131" width="16.7109375" style="125" customWidth="1"/>
    <col min="16132" max="16132" width="74.85546875" style="125" bestFit="1" customWidth="1"/>
    <col min="16133" max="16133" width="19" style="125" customWidth="1"/>
    <col min="16134" max="16134" width="14.85546875" style="125" bestFit="1" customWidth="1"/>
    <col min="16135" max="16135" width="14.28515625" style="125" customWidth="1"/>
    <col min="16136" max="16137" width="11.42578125" style="125"/>
    <col min="16138" max="16138" width="13.5703125" style="125" bestFit="1" customWidth="1"/>
    <col min="16139" max="16139" width="12.42578125" style="125" bestFit="1" customWidth="1"/>
    <col min="16140" max="16384" width="11.42578125" style="125"/>
  </cols>
  <sheetData>
    <row r="3" spans="1:13" ht="15.75">
      <c r="A3" s="283" t="s">
        <v>1378</v>
      </c>
      <c r="B3" s="284"/>
      <c r="C3" s="285"/>
      <c r="D3" s="284"/>
      <c r="E3" s="284"/>
      <c r="F3" s="284"/>
      <c r="H3" s="284"/>
      <c r="I3" s="284"/>
      <c r="J3" s="284"/>
      <c r="K3" s="284"/>
      <c r="L3" s="284"/>
      <c r="M3" s="284"/>
    </row>
    <row r="4" spans="1:13" ht="15.75">
      <c r="A4" s="283" t="s">
        <v>1379</v>
      </c>
      <c r="B4" s="284"/>
      <c r="C4" s="285"/>
      <c r="D4" s="284"/>
      <c r="E4" s="284"/>
      <c r="F4" s="284"/>
      <c r="H4" s="284"/>
      <c r="I4" s="284"/>
      <c r="J4" s="284"/>
      <c r="K4" s="284"/>
      <c r="L4" s="284"/>
      <c r="M4" s="284"/>
    </row>
    <row r="5" spans="1:13" ht="15.75">
      <c r="A5" s="283"/>
      <c r="B5" s="284"/>
      <c r="C5" s="285"/>
      <c r="D5" s="284"/>
      <c r="E5" s="284"/>
      <c r="F5" s="284"/>
      <c r="H5" s="284"/>
      <c r="I5" s="284"/>
      <c r="J5" s="284"/>
      <c r="K5" s="284"/>
      <c r="L5" s="284"/>
      <c r="M5" s="284"/>
    </row>
    <row r="6" spans="1:13" ht="15.75">
      <c r="A6" s="283"/>
      <c r="B6" s="284"/>
      <c r="C6" s="285"/>
      <c r="D6" s="284"/>
      <c r="E6" s="284"/>
      <c r="F6" s="284"/>
      <c r="H6" s="284"/>
      <c r="I6" s="284"/>
      <c r="J6" s="284"/>
      <c r="K6" s="284"/>
      <c r="L6" s="284"/>
      <c r="M6" s="284"/>
    </row>
    <row r="7" spans="1:13" ht="15.75">
      <c r="A7" s="283"/>
      <c r="B7" s="284"/>
      <c r="C7" s="285"/>
      <c r="D7" s="284"/>
      <c r="E7" s="284"/>
      <c r="F7" s="284"/>
      <c r="H7" s="284"/>
      <c r="I7" s="284"/>
      <c r="J7" s="284"/>
      <c r="K7" s="284"/>
      <c r="L7" s="284"/>
      <c r="M7" s="284"/>
    </row>
    <row r="8" spans="1:13" ht="16.5" thickBot="1">
      <c r="A8" s="283"/>
      <c r="B8" s="284"/>
      <c r="C8" s="285"/>
      <c r="D8" s="284"/>
      <c r="E8" s="284"/>
      <c r="F8" s="284"/>
      <c r="H8" s="284"/>
      <c r="I8" s="284"/>
      <c r="J8" s="284"/>
      <c r="K8" s="284"/>
      <c r="L8" s="284"/>
      <c r="M8" s="284"/>
    </row>
    <row r="9" spans="1:13" ht="20.25">
      <c r="A9" s="284"/>
      <c r="B9" s="459"/>
      <c r="C9" s="1053" t="s">
        <v>382</v>
      </c>
      <c r="D9" s="1054"/>
      <c r="E9" s="1055"/>
      <c r="F9" s="128"/>
      <c r="H9" s="284"/>
      <c r="I9" s="284"/>
      <c r="J9" s="284"/>
      <c r="K9" s="284"/>
      <c r="L9" s="284"/>
      <c r="M9" s="284"/>
    </row>
    <row r="10" spans="1:13" ht="18">
      <c r="A10" s="284"/>
      <c r="B10" s="460"/>
      <c r="C10" s="1056" t="s">
        <v>1481</v>
      </c>
      <c r="D10" s="1021"/>
      <c r="E10" s="1057"/>
      <c r="F10" s="128"/>
      <c r="H10" s="284"/>
      <c r="I10" s="284"/>
      <c r="J10" s="284"/>
      <c r="K10" s="284"/>
      <c r="L10" s="284"/>
      <c r="M10" s="284"/>
    </row>
    <row r="11" spans="1:13" ht="18">
      <c r="A11" s="284"/>
      <c r="B11" s="460"/>
      <c r="C11" s="1056" t="s">
        <v>0</v>
      </c>
      <c r="D11" s="1021"/>
      <c r="E11" s="1057"/>
      <c r="F11" s="128"/>
      <c r="H11" s="284"/>
      <c r="I11" s="284"/>
      <c r="J11" s="284"/>
      <c r="K11" s="284"/>
      <c r="L11" s="284"/>
      <c r="M11" s="284"/>
    </row>
    <row r="12" spans="1:13" ht="13.5" thickBot="1">
      <c r="A12" s="284"/>
      <c r="B12" s="188"/>
      <c r="C12" s="461"/>
      <c r="D12" s="462"/>
      <c r="E12" s="463"/>
      <c r="F12" s="128"/>
      <c r="H12" s="284"/>
      <c r="I12" s="284"/>
      <c r="J12" s="284"/>
      <c r="K12" s="284"/>
      <c r="L12" s="284"/>
      <c r="M12" s="284"/>
    </row>
    <row r="13" spans="1:13" ht="15.75">
      <c r="A13" s="284"/>
      <c r="B13" s="464"/>
      <c r="C13" s="465" t="s">
        <v>1482</v>
      </c>
      <c r="D13" s="466" t="s">
        <v>1408</v>
      </c>
      <c r="E13" s="467" t="s">
        <v>690</v>
      </c>
      <c r="F13" s="128"/>
      <c r="H13" s="284"/>
      <c r="I13" s="284"/>
      <c r="J13" s="284"/>
      <c r="K13" s="284"/>
      <c r="L13" s="284"/>
      <c r="M13" s="284"/>
    </row>
    <row r="14" spans="1:13" ht="15.75">
      <c r="A14" s="284"/>
      <c r="B14" s="464"/>
      <c r="C14" s="468" t="s">
        <v>1483</v>
      </c>
      <c r="D14" s="469" t="s">
        <v>1484</v>
      </c>
      <c r="E14" s="470">
        <f>'Desglose  INGRESOS 2015'!J4</f>
        <v>13252733.57</v>
      </c>
      <c r="F14" s="128"/>
      <c r="H14" s="284"/>
      <c r="I14" s="471"/>
      <c r="J14" s="284"/>
      <c r="K14" s="284"/>
      <c r="L14" s="284"/>
      <c r="M14" s="284"/>
    </row>
    <row r="15" spans="1:13" ht="15.75">
      <c r="A15" s="284"/>
      <c r="B15" s="464"/>
      <c r="C15" s="468" t="s">
        <v>1487</v>
      </c>
      <c r="D15" s="469" t="s">
        <v>1488</v>
      </c>
      <c r="E15" s="470">
        <f>'Desglose  INGRESOS 2015'!J14</f>
        <v>436800</v>
      </c>
      <c r="F15" s="128"/>
      <c r="H15" s="284"/>
      <c r="I15" s="471"/>
      <c r="J15" s="284"/>
      <c r="K15" s="284"/>
      <c r="L15" s="284"/>
      <c r="M15" s="284"/>
    </row>
    <row r="16" spans="1:13" ht="15.75">
      <c r="A16" s="284"/>
      <c r="B16" s="464"/>
      <c r="C16" s="468" t="s">
        <v>1485</v>
      </c>
      <c r="D16" s="469" t="s">
        <v>1486</v>
      </c>
      <c r="E16" s="470">
        <f>+'Desglose  INGRESOS 2015'!J17</f>
        <v>5758584</v>
      </c>
      <c r="F16" s="128"/>
      <c r="H16" s="284"/>
      <c r="I16" s="471"/>
      <c r="J16" s="284"/>
      <c r="K16" s="284"/>
      <c r="L16" s="284"/>
      <c r="M16" s="284"/>
    </row>
    <row r="17" spans="1:13" ht="15.75">
      <c r="A17" s="284"/>
      <c r="B17" s="464"/>
      <c r="C17" s="468" t="s">
        <v>1489</v>
      </c>
      <c r="D17" s="469" t="s">
        <v>1490</v>
      </c>
      <c r="E17" s="470">
        <f>'Desglose  INGRESOS 2015'!J35</f>
        <v>2669940</v>
      </c>
      <c r="F17" s="128"/>
      <c r="H17" s="284"/>
      <c r="I17" s="471"/>
      <c r="J17" s="284"/>
      <c r="K17" s="284"/>
      <c r="L17" s="284"/>
      <c r="M17" s="284"/>
    </row>
    <row r="18" spans="1:13" ht="15.75">
      <c r="A18" s="284"/>
      <c r="B18" s="464"/>
      <c r="C18" s="468" t="s">
        <v>1485</v>
      </c>
      <c r="D18" s="469" t="s">
        <v>1491</v>
      </c>
      <c r="E18" s="470">
        <f>'Desglose  INGRESOS 2015'!J43+0.004</f>
        <v>5066747.9239999996</v>
      </c>
      <c r="F18" s="127"/>
      <c r="H18" s="284"/>
      <c r="I18" s="471"/>
      <c r="J18" s="284"/>
      <c r="K18" s="284"/>
      <c r="L18" s="284"/>
      <c r="M18" s="284"/>
    </row>
    <row r="19" spans="1:13" ht="15.75" hidden="1">
      <c r="A19" s="284"/>
      <c r="B19" s="464"/>
      <c r="C19" s="468" t="s">
        <v>1492</v>
      </c>
      <c r="D19" s="469" t="s">
        <v>1493</v>
      </c>
      <c r="E19" s="470"/>
      <c r="F19" s="127"/>
      <c r="H19" s="284"/>
      <c r="I19" s="471"/>
      <c r="J19" s="284"/>
      <c r="K19" s="284"/>
      <c r="L19" s="284"/>
      <c r="M19" s="284"/>
    </row>
    <row r="20" spans="1:13" ht="15.75" hidden="1">
      <c r="A20" s="284"/>
      <c r="B20" s="464"/>
      <c r="C20" s="468" t="s">
        <v>1492</v>
      </c>
      <c r="D20" s="469" t="s">
        <v>1494</v>
      </c>
      <c r="E20" s="470"/>
      <c r="F20" s="127"/>
      <c r="H20" s="284"/>
      <c r="I20" s="471"/>
      <c r="J20" s="284"/>
      <c r="K20" s="284"/>
      <c r="L20" s="284"/>
      <c r="M20" s="284"/>
    </row>
    <row r="21" spans="1:13" ht="15.75">
      <c r="A21" s="284"/>
      <c r="B21" s="464"/>
      <c r="C21" s="468" t="s">
        <v>1492</v>
      </c>
      <c r="D21" s="469" t="s">
        <v>1495</v>
      </c>
      <c r="E21" s="470">
        <f>'Desglose  INGRESOS 2015'!J52</f>
        <v>69189215.680000007</v>
      </c>
      <c r="F21" s="126"/>
      <c r="H21" s="284"/>
      <c r="I21" s="471"/>
      <c r="J21" s="126"/>
      <c r="K21" s="284"/>
      <c r="L21" s="284"/>
      <c r="M21" s="284"/>
    </row>
    <row r="22" spans="1:13" ht="15.75">
      <c r="A22" s="284"/>
      <c r="B22" s="464"/>
      <c r="C22" s="468" t="s">
        <v>1492</v>
      </c>
      <c r="D22" s="469" t="s">
        <v>1496</v>
      </c>
      <c r="E22" s="470">
        <f>'Desglose  INGRESOS 2015'!J67</f>
        <v>11604821.02</v>
      </c>
      <c r="F22" s="128"/>
      <c r="H22" s="284"/>
      <c r="I22" s="471"/>
      <c r="J22" s="284"/>
      <c r="K22" s="284"/>
      <c r="L22" s="284"/>
      <c r="M22" s="284"/>
    </row>
    <row r="23" spans="1:13" ht="15.75">
      <c r="A23" s="284"/>
      <c r="B23" s="464"/>
      <c r="C23" s="468" t="s">
        <v>1492</v>
      </c>
      <c r="D23" s="469" t="s">
        <v>1497</v>
      </c>
      <c r="E23" s="470">
        <f>'Desglose  INGRESOS 2015'!J71</f>
        <v>29893100.740000002</v>
      </c>
      <c r="F23" s="127"/>
      <c r="H23" s="284"/>
      <c r="I23" s="471"/>
      <c r="J23" s="284"/>
      <c r="K23" s="284"/>
      <c r="L23" s="284"/>
      <c r="M23" s="284"/>
    </row>
    <row r="24" spans="1:13" ht="15.75">
      <c r="A24" s="284"/>
      <c r="B24" s="200"/>
      <c r="C24" s="468" t="s">
        <v>1492</v>
      </c>
      <c r="D24" s="472" t="s">
        <v>1648</v>
      </c>
      <c r="E24" s="473">
        <f>+'Desglose  INGRESOS 2015'!J62</f>
        <v>587474.73</v>
      </c>
      <c r="F24" s="127"/>
      <c r="H24" s="284"/>
      <c r="I24" s="284"/>
      <c r="J24" s="284"/>
      <c r="K24" s="284"/>
      <c r="L24" s="284"/>
      <c r="M24" s="284"/>
    </row>
    <row r="25" spans="1:13" ht="15.75">
      <c r="A25" s="284"/>
      <c r="B25" s="200"/>
      <c r="C25" s="468" t="s">
        <v>1492</v>
      </c>
      <c r="D25" s="472" t="s">
        <v>1498</v>
      </c>
      <c r="E25" s="474">
        <f>+'Desglose  INGRESOS 2015'!J75</f>
        <v>3900000</v>
      </c>
      <c r="F25" s="127"/>
      <c r="H25" s="284"/>
      <c r="I25" s="284"/>
      <c r="J25" s="284"/>
      <c r="K25" s="284"/>
      <c r="L25" s="284"/>
      <c r="M25" s="284"/>
    </row>
    <row r="26" spans="1:13" ht="15.75">
      <c r="A26" s="284"/>
      <c r="B26" s="200"/>
      <c r="C26" s="468" t="s">
        <v>1492</v>
      </c>
      <c r="D26" s="472" t="s">
        <v>1650</v>
      </c>
      <c r="E26" s="474">
        <f>+'Desglose  INGRESOS 2015'!J79</f>
        <v>2887688.58</v>
      </c>
      <c r="F26" s="127"/>
      <c r="H26" s="284"/>
      <c r="I26" s="284"/>
      <c r="J26" s="284"/>
      <c r="K26" s="284"/>
      <c r="L26" s="284"/>
      <c r="M26" s="284"/>
    </row>
    <row r="27" spans="1:13" ht="15.75">
      <c r="A27" s="284"/>
      <c r="B27" s="200"/>
      <c r="C27" s="468"/>
      <c r="D27" s="472"/>
      <c r="E27" s="474">
        <v>0</v>
      </c>
      <c r="F27" s="127"/>
      <c r="H27" s="284"/>
      <c r="I27" s="284"/>
      <c r="J27" s="284"/>
      <c r="K27" s="284"/>
      <c r="L27" s="284"/>
      <c r="M27" s="284"/>
    </row>
    <row r="28" spans="1:13">
      <c r="A28" s="284"/>
      <c r="B28" s="127"/>
      <c r="C28" s="475"/>
      <c r="D28" s="186"/>
      <c r="E28" s="476"/>
      <c r="F28" s="284"/>
      <c r="G28" s="284"/>
      <c r="H28" s="284"/>
      <c r="I28" s="284"/>
    </row>
    <row r="29" spans="1:13" ht="18">
      <c r="A29" s="284"/>
      <c r="B29" s="477"/>
      <c r="C29" s="478" t="s">
        <v>1499</v>
      </c>
      <c r="D29" s="479"/>
      <c r="E29" s="480">
        <f>SUM(E14:E27)</f>
        <v>145247106.24400002</v>
      </c>
      <c r="F29" s="284"/>
      <c r="G29" s="284"/>
      <c r="H29" s="284"/>
      <c r="I29" s="284"/>
    </row>
    <row r="30" spans="1:13">
      <c r="A30" s="284"/>
      <c r="B30" s="135"/>
      <c r="C30" s="481"/>
      <c r="D30" s="182"/>
      <c r="E30" s="482"/>
      <c r="F30" s="284"/>
      <c r="G30" s="284"/>
      <c r="H30" s="284"/>
      <c r="I30" s="284"/>
    </row>
    <row r="31" spans="1:13" ht="45">
      <c r="A31" s="284"/>
      <c r="B31" s="464"/>
      <c r="C31" s="483" t="s">
        <v>1407</v>
      </c>
      <c r="D31" s="484" t="s">
        <v>1408</v>
      </c>
      <c r="E31" s="485" t="s">
        <v>690</v>
      </c>
      <c r="F31" s="284"/>
      <c r="G31" s="284"/>
      <c r="H31" s="284"/>
      <c r="I31" s="284"/>
    </row>
    <row r="32" spans="1:13" ht="15.75">
      <c r="A32" s="284"/>
      <c r="B32" s="464"/>
      <c r="C32" s="468" t="s">
        <v>1500</v>
      </c>
      <c r="D32" s="469" t="s">
        <v>1409</v>
      </c>
      <c r="E32" s="470">
        <f>'Egresos 2015'!G21</f>
        <v>17254666.503786203</v>
      </c>
      <c r="F32" s="284"/>
      <c r="G32" s="284"/>
      <c r="H32" s="284"/>
      <c r="I32" s="284"/>
    </row>
    <row r="33" spans="1:13" ht="15.75">
      <c r="A33" s="284"/>
      <c r="B33" s="464"/>
      <c r="C33" s="468" t="s">
        <v>1501</v>
      </c>
      <c r="D33" s="469" t="s">
        <v>423</v>
      </c>
      <c r="E33" s="470">
        <f>'Egresos 2015'!G33</f>
        <v>16975279.660173725</v>
      </c>
      <c r="F33" s="284"/>
      <c r="G33" s="284"/>
      <c r="H33" s="284"/>
      <c r="I33" s="284"/>
    </row>
    <row r="34" spans="1:13" ht="15.75">
      <c r="A34" s="284"/>
      <c r="B34" s="464"/>
      <c r="C34" s="468" t="s">
        <v>1502</v>
      </c>
      <c r="D34" s="469" t="s">
        <v>1503</v>
      </c>
      <c r="E34" s="470">
        <f>'Egresos 2015'!G40</f>
        <v>5669788.7687316891</v>
      </c>
      <c r="F34" s="128"/>
      <c r="H34" s="284"/>
      <c r="I34" s="284"/>
      <c r="J34" s="284"/>
      <c r="K34" s="284"/>
      <c r="L34" s="284"/>
      <c r="M34" s="284"/>
    </row>
    <row r="35" spans="1:13" ht="15.75">
      <c r="A35" s="284"/>
      <c r="B35" s="464"/>
      <c r="C35" s="468" t="s">
        <v>1504</v>
      </c>
      <c r="D35" s="469" t="s">
        <v>1505</v>
      </c>
      <c r="E35" s="470">
        <f>'Egresos 2015'!G44</f>
        <v>2014061.7321574674</v>
      </c>
      <c r="F35" s="128"/>
      <c r="H35" s="284"/>
      <c r="I35" s="284"/>
      <c r="J35" s="284"/>
      <c r="K35" s="284"/>
      <c r="L35" s="284"/>
      <c r="M35" s="284"/>
    </row>
    <row r="36" spans="1:13" ht="15.75">
      <c r="A36" s="284"/>
      <c r="B36" s="464"/>
      <c r="C36" s="468" t="s">
        <v>1506</v>
      </c>
      <c r="D36" s="469" t="s">
        <v>501</v>
      </c>
      <c r="E36" s="470">
        <f>'Egresos 2015'!G49</f>
        <v>7162418.6688716356</v>
      </c>
      <c r="F36" s="128"/>
      <c r="H36" s="284"/>
      <c r="I36" s="284"/>
      <c r="J36" s="284"/>
      <c r="K36" s="284"/>
      <c r="L36" s="284"/>
      <c r="M36" s="284"/>
    </row>
    <row r="37" spans="1:13" ht="15.75">
      <c r="A37" s="284"/>
      <c r="B37" s="464"/>
      <c r="C37" s="468" t="s">
        <v>1507</v>
      </c>
      <c r="D37" s="469" t="s">
        <v>515</v>
      </c>
      <c r="E37" s="470">
        <f>'Egresos 2015'!G55</f>
        <v>4990943.904262864</v>
      </c>
      <c r="F37" s="128"/>
      <c r="H37" s="284"/>
      <c r="I37" s="284"/>
      <c r="J37" s="284"/>
      <c r="K37" s="284"/>
      <c r="L37" s="284"/>
      <c r="M37" s="284"/>
    </row>
    <row r="38" spans="1:13" ht="15.75">
      <c r="A38" s="284"/>
      <c r="B38" s="464"/>
      <c r="C38" s="468" t="s">
        <v>1508</v>
      </c>
      <c r="D38" s="469" t="s">
        <v>527</v>
      </c>
      <c r="E38" s="470">
        <f>'Egresos 2015'!G59</f>
        <v>13172708.362509871</v>
      </c>
      <c r="F38" s="128"/>
      <c r="H38" s="284"/>
      <c r="I38" s="284"/>
      <c r="J38" s="284"/>
      <c r="K38" s="284"/>
      <c r="L38" s="284"/>
      <c r="M38" s="284"/>
    </row>
    <row r="39" spans="1:13" ht="15.75">
      <c r="A39" s="284"/>
      <c r="B39" s="464"/>
      <c r="C39" s="468" t="s">
        <v>1509</v>
      </c>
      <c r="D39" s="469" t="s">
        <v>1424</v>
      </c>
      <c r="E39" s="470">
        <f>'Egresos 2015'!G65</f>
        <v>15440465.335806312</v>
      </c>
      <c r="F39" s="128"/>
      <c r="H39" s="284"/>
      <c r="I39" s="284"/>
      <c r="J39" s="284"/>
      <c r="K39" s="284"/>
      <c r="L39" s="284"/>
      <c r="M39" s="284"/>
    </row>
    <row r="40" spans="1:13" ht="15.75">
      <c r="A40" s="284"/>
      <c r="B40" s="464"/>
      <c r="C40" s="468" t="s">
        <v>1510</v>
      </c>
      <c r="D40" s="486" t="s">
        <v>1511</v>
      </c>
      <c r="E40" s="470">
        <f>'Egresos 2015'!G76</f>
        <v>437759.96283999999</v>
      </c>
      <c r="F40" s="128"/>
      <c r="H40" s="284"/>
      <c r="I40" s="284"/>
      <c r="J40" s="284"/>
      <c r="K40" s="284"/>
      <c r="L40" s="284"/>
      <c r="M40" s="284"/>
    </row>
    <row r="41" spans="1:13" ht="15.75">
      <c r="A41" s="284"/>
      <c r="B41" s="464"/>
      <c r="C41" s="468" t="s">
        <v>1506</v>
      </c>
      <c r="D41" s="469" t="s">
        <v>1512</v>
      </c>
      <c r="E41" s="470">
        <f>'Egresos 2015'!G72</f>
        <v>13843403</v>
      </c>
      <c r="F41" s="127"/>
      <c r="H41" s="284"/>
      <c r="I41" s="284"/>
      <c r="J41" s="127"/>
      <c r="K41" s="471"/>
      <c r="L41" s="284"/>
      <c r="M41" s="284"/>
    </row>
    <row r="42" spans="1:13" ht="15.75">
      <c r="A42" s="284"/>
      <c r="B42" s="464"/>
      <c r="C42" s="468" t="s">
        <v>1501</v>
      </c>
      <c r="D42" s="469" t="s">
        <v>1383</v>
      </c>
      <c r="E42" s="470">
        <f>+'Desglose de Egresos CP'!H930</f>
        <v>11604821.02</v>
      </c>
      <c r="F42" s="128"/>
      <c r="H42" s="284"/>
      <c r="I42" s="284"/>
      <c r="J42" s="284"/>
      <c r="K42" s="284"/>
      <c r="L42" s="284"/>
      <c r="M42" s="284"/>
    </row>
    <row r="43" spans="1:13" ht="15.75">
      <c r="A43" s="284"/>
      <c r="B43" s="464"/>
      <c r="C43" s="468" t="s">
        <v>1509</v>
      </c>
      <c r="D43" s="469" t="s">
        <v>1384</v>
      </c>
      <c r="E43" s="470">
        <f>+'Desglose de Egresos CP'!H957</f>
        <v>29893100.740000002</v>
      </c>
      <c r="F43" s="127"/>
      <c r="H43" s="284"/>
      <c r="I43" s="284"/>
      <c r="J43" s="284"/>
      <c r="K43" s="284"/>
      <c r="L43" s="284"/>
      <c r="M43" s="284"/>
    </row>
    <row r="44" spans="1:13" hidden="1">
      <c r="A44" s="284"/>
      <c r="B44" s="200"/>
      <c r="C44" s="211"/>
      <c r="D44" s="150" t="s">
        <v>1513</v>
      </c>
      <c r="E44" s="487">
        <f>+'[4]Egresos 2010'!F87</f>
        <v>0</v>
      </c>
      <c r="F44" s="127"/>
      <c r="H44" s="284"/>
      <c r="I44" s="284"/>
      <c r="J44" s="284"/>
      <c r="K44" s="284"/>
      <c r="L44" s="284"/>
      <c r="M44" s="284"/>
    </row>
    <row r="45" spans="1:13" hidden="1">
      <c r="A45" s="284"/>
      <c r="B45" s="200"/>
      <c r="C45" s="206"/>
      <c r="D45" s="289" t="s">
        <v>1514</v>
      </c>
      <c r="E45" s="488">
        <f>+'[4]Egresos 2010'!F91</f>
        <v>0</v>
      </c>
      <c r="F45" s="127"/>
      <c r="H45" s="284"/>
      <c r="I45" s="284"/>
      <c r="J45" s="284"/>
      <c r="K45" s="284"/>
      <c r="L45" s="284"/>
      <c r="M45" s="284"/>
    </row>
    <row r="46" spans="1:13" hidden="1">
      <c r="A46" s="284"/>
      <c r="B46" s="200"/>
      <c r="C46" s="206"/>
      <c r="D46" s="289" t="s">
        <v>1515</v>
      </c>
      <c r="E46" s="488">
        <f>+'[4]Egresos 2010'!F112</f>
        <v>0</v>
      </c>
      <c r="F46" s="127"/>
      <c r="H46" s="284"/>
      <c r="I46" s="284"/>
      <c r="J46" s="284"/>
      <c r="K46" s="284"/>
      <c r="L46" s="284"/>
      <c r="M46" s="284"/>
    </row>
    <row r="47" spans="1:13" hidden="1">
      <c r="A47" s="284"/>
      <c r="B47" s="200"/>
      <c r="C47" s="206"/>
      <c r="D47" s="289" t="s">
        <v>1516</v>
      </c>
      <c r="E47" s="488">
        <f>+'[4]Desglose Ramo 33 2010'!E401+'[4]Desglose Ramo 33 2010'!E415+'[4]Desglose Ramo 33 2010'!E428+'[4]Desglose Ramo 33 2010'!E441</f>
        <v>0</v>
      </c>
      <c r="F47" s="127"/>
      <c r="H47" s="284"/>
      <c r="I47" s="284"/>
      <c r="J47" s="284"/>
      <c r="K47" s="284"/>
      <c r="L47" s="284"/>
      <c r="M47" s="284"/>
    </row>
    <row r="48" spans="1:13" ht="15">
      <c r="A48" s="284"/>
      <c r="B48" s="200"/>
      <c r="C48" s="680"/>
      <c r="D48" s="472" t="s">
        <v>1673</v>
      </c>
      <c r="E48" s="684">
        <f>+'Egresos 2015'!G129</f>
        <v>3900000</v>
      </c>
      <c r="F48" s="127"/>
      <c r="H48" s="284"/>
      <c r="I48" s="284"/>
      <c r="J48" s="284"/>
      <c r="K48" s="284"/>
      <c r="L48" s="284"/>
      <c r="M48" s="284"/>
    </row>
    <row r="49" spans="1:13" ht="18.75">
      <c r="A49" s="284"/>
      <c r="B49" s="200"/>
      <c r="C49" s="680"/>
      <c r="D49" s="685" t="s">
        <v>1645</v>
      </c>
      <c r="E49" s="684">
        <f>+'Egresos 2015'!G132</f>
        <v>2887688.58</v>
      </c>
      <c r="F49" s="127"/>
      <c r="H49" s="284"/>
      <c r="I49" s="284"/>
      <c r="J49" s="284"/>
      <c r="K49" s="284"/>
      <c r="L49" s="284"/>
      <c r="M49" s="284"/>
    </row>
    <row r="50" spans="1:13">
      <c r="A50" s="284"/>
      <c r="B50" s="128"/>
      <c r="C50" s="683"/>
      <c r="D50" s="289"/>
      <c r="E50" s="488"/>
      <c r="F50" s="127"/>
      <c r="H50" s="284"/>
      <c r="I50" s="284"/>
      <c r="J50" s="284"/>
      <c r="K50" s="284"/>
      <c r="L50" s="284"/>
      <c r="M50" s="284"/>
    </row>
    <row r="51" spans="1:13" ht="18">
      <c r="A51" s="284"/>
      <c r="B51" s="477"/>
      <c r="C51" s="1058" t="s">
        <v>1517</v>
      </c>
      <c r="D51" s="1059"/>
      <c r="E51" s="489">
        <f>SUM(E32:E50)</f>
        <v>145247106.2391398</v>
      </c>
      <c r="F51" s="128"/>
      <c r="H51" s="284"/>
      <c r="I51" s="284"/>
      <c r="J51" s="284"/>
      <c r="K51" s="284"/>
      <c r="L51" s="284"/>
      <c r="M51" s="284"/>
    </row>
    <row r="52" spans="1:13">
      <c r="A52" s="284"/>
      <c r="B52" s="128"/>
      <c r="D52" s="128"/>
      <c r="E52" s="128"/>
      <c r="F52" s="128"/>
      <c r="H52" s="284"/>
      <c r="I52" s="284"/>
      <c r="J52" s="284"/>
      <c r="K52" s="284"/>
      <c r="L52" s="284"/>
      <c r="M52" s="284"/>
    </row>
    <row r="53" spans="1:13">
      <c r="A53" s="284"/>
      <c r="B53" s="128"/>
      <c r="D53" s="148"/>
      <c r="E53" s="149"/>
      <c r="F53" s="148"/>
      <c r="H53" s="284"/>
      <c r="I53" s="284"/>
      <c r="J53" s="284"/>
      <c r="K53" s="284"/>
      <c r="L53" s="284"/>
      <c r="M53" s="284"/>
    </row>
    <row r="54" spans="1:13">
      <c r="A54" s="284"/>
      <c r="B54" s="128"/>
      <c r="D54" s="148"/>
      <c r="E54" s="149"/>
      <c r="F54" s="149"/>
      <c r="H54" s="284"/>
      <c r="I54" s="284"/>
      <c r="J54" s="284"/>
      <c r="K54" s="284"/>
      <c r="L54" s="284"/>
      <c r="M54" s="284"/>
    </row>
    <row r="55" spans="1:13">
      <c r="A55" s="284"/>
      <c r="B55" s="128"/>
      <c r="D55" s="149"/>
      <c r="E55" s="148"/>
      <c r="F55" s="149"/>
      <c r="H55" s="284"/>
      <c r="I55" s="284"/>
      <c r="J55" s="284"/>
      <c r="K55" s="284"/>
      <c r="L55" s="284"/>
      <c r="M55" s="284"/>
    </row>
    <row r="56" spans="1:13">
      <c r="A56" s="284"/>
      <c r="B56" s="128"/>
      <c r="D56" s="148"/>
      <c r="E56" s="490"/>
      <c r="F56" s="149"/>
      <c r="H56" s="284"/>
      <c r="I56" s="284"/>
      <c r="J56" s="284"/>
      <c r="K56" s="284"/>
      <c r="L56" s="284"/>
      <c r="M56" s="284"/>
    </row>
    <row r="57" spans="1:13">
      <c r="A57" s="284"/>
      <c r="B57" s="128"/>
      <c r="D57" s="148"/>
      <c r="E57" s="148"/>
      <c r="F57" s="148"/>
      <c r="H57" s="284"/>
      <c r="I57" s="284"/>
      <c r="J57" s="284"/>
      <c r="K57" s="284"/>
      <c r="L57" s="284"/>
      <c r="M57" s="284"/>
    </row>
    <row r="58" spans="1:13">
      <c r="A58" s="284"/>
      <c r="B58" s="284"/>
      <c r="C58" s="285"/>
      <c r="D58" s="491"/>
      <c r="E58" s="186"/>
      <c r="F58" s="148"/>
      <c r="H58" s="284"/>
      <c r="I58" s="284"/>
      <c r="J58" s="284"/>
      <c r="K58" s="284"/>
      <c r="L58" s="284"/>
      <c r="M58" s="284"/>
    </row>
    <row r="59" spans="1:13">
      <c r="A59" s="284"/>
      <c r="B59" s="284"/>
      <c r="C59" s="285"/>
      <c r="D59" s="186"/>
      <c r="E59" s="320"/>
      <c r="F59" s="149"/>
      <c r="H59" s="285"/>
      <c r="I59" s="284"/>
      <c r="J59" s="284"/>
      <c r="K59" s="284"/>
      <c r="L59" s="284"/>
      <c r="M59" s="284"/>
    </row>
    <row r="60" spans="1:13">
      <c r="A60" s="284"/>
      <c r="B60" s="284"/>
      <c r="C60" s="285"/>
      <c r="D60" s="186"/>
      <c r="E60" s="186"/>
      <c r="F60" s="149"/>
      <c r="H60" s="284"/>
      <c r="I60" s="284"/>
      <c r="J60" s="284"/>
      <c r="K60" s="284"/>
      <c r="L60" s="284"/>
      <c r="M60" s="284"/>
    </row>
    <row r="61" spans="1:13">
      <c r="A61" s="284"/>
      <c r="B61" s="284"/>
      <c r="C61" s="285"/>
      <c r="D61" s="186"/>
      <c r="E61" s="492"/>
      <c r="F61" s="148"/>
      <c r="H61" s="284"/>
      <c r="I61" s="284"/>
      <c r="J61" s="284"/>
      <c r="K61" s="284"/>
      <c r="L61" s="284"/>
      <c r="M61" s="284"/>
    </row>
    <row r="62" spans="1:13">
      <c r="A62" s="284"/>
      <c r="B62" s="284"/>
      <c r="C62" s="285"/>
      <c r="D62" s="186"/>
      <c r="E62" s="492"/>
      <c r="F62" s="148"/>
      <c r="H62" s="284"/>
      <c r="I62" s="284"/>
      <c r="J62" s="284"/>
      <c r="K62" s="284"/>
      <c r="L62" s="284"/>
      <c r="M62" s="284"/>
    </row>
    <row r="63" spans="1:13">
      <c r="A63" s="284"/>
      <c r="B63" s="284"/>
      <c r="C63" s="285"/>
      <c r="D63" s="186"/>
      <c r="E63" s="492"/>
      <c r="F63" s="493"/>
      <c r="H63" s="284"/>
      <c r="I63" s="284"/>
      <c r="J63" s="284"/>
      <c r="K63" s="284"/>
      <c r="L63" s="284"/>
      <c r="M63" s="284"/>
    </row>
    <row r="64" spans="1:13">
      <c r="A64" s="284"/>
      <c r="B64" s="284"/>
      <c r="C64" s="285"/>
      <c r="D64" s="186"/>
      <c r="E64" s="186"/>
      <c r="F64" s="494"/>
      <c r="H64" s="284"/>
      <c r="I64" s="284"/>
      <c r="J64" s="284"/>
      <c r="K64" s="284"/>
      <c r="L64" s="284"/>
      <c r="M64" s="284"/>
    </row>
    <row r="65" spans="1:13">
      <c r="A65" s="284"/>
      <c r="B65" s="284"/>
      <c r="C65" s="285"/>
      <c r="D65" s="186"/>
      <c r="E65" s="186"/>
      <c r="F65" s="186"/>
      <c r="H65" s="284"/>
      <c r="I65" s="284"/>
      <c r="J65" s="284"/>
      <c r="K65" s="284"/>
      <c r="L65" s="284"/>
      <c r="M65" s="284"/>
    </row>
    <row r="66" spans="1:13" ht="18">
      <c r="A66" s="284"/>
      <c r="B66" s="284"/>
      <c r="C66" s="285"/>
      <c r="D66" s="186"/>
      <c r="E66" s="495"/>
      <c r="F66" s="186"/>
      <c r="H66" s="284"/>
      <c r="I66" s="284"/>
      <c r="J66" s="284"/>
      <c r="K66" s="284"/>
      <c r="L66" s="284"/>
      <c r="M66" s="284"/>
    </row>
    <row r="67" spans="1:13">
      <c r="A67" s="284"/>
      <c r="B67" s="284"/>
      <c r="C67" s="285"/>
      <c r="D67" s="186"/>
      <c r="E67" s="186"/>
      <c r="F67" s="186"/>
      <c r="H67" s="284"/>
      <c r="I67" s="284"/>
      <c r="J67" s="284"/>
      <c r="K67" s="284"/>
      <c r="L67" s="284"/>
      <c r="M67" s="284"/>
    </row>
    <row r="68" spans="1:13">
      <c r="A68" s="284"/>
      <c r="B68" s="284"/>
      <c r="C68" s="285"/>
      <c r="D68" s="186"/>
      <c r="E68" s="186"/>
      <c r="F68" s="186"/>
      <c r="H68" s="284"/>
      <c r="I68" s="284"/>
      <c r="J68" s="284"/>
      <c r="K68" s="284"/>
      <c r="L68" s="284"/>
      <c r="M68" s="284"/>
    </row>
    <row r="69" spans="1:13">
      <c r="A69" s="284"/>
      <c r="B69" s="284"/>
      <c r="C69" s="285"/>
      <c r="D69" s="284"/>
      <c r="E69" s="284"/>
      <c r="F69" s="284"/>
      <c r="H69" s="284"/>
      <c r="I69" s="284"/>
      <c r="J69" s="284"/>
      <c r="K69" s="284"/>
      <c r="L69" s="284"/>
      <c r="M69" s="284"/>
    </row>
    <row r="70" spans="1:13">
      <c r="A70" s="284"/>
      <c r="B70" s="284"/>
      <c r="C70" s="285"/>
      <c r="D70" s="284"/>
      <c r="E70" s="284"/>
      <c r="F70" s="284"/>
      <c r="H70" s="284"/>
      <c r="I70" s="284"/>
      <c r="J70" s="284"/>
      <c r="K70" s="284"/>
      <c r="L70" s="284"/>
      <c r="M70" s="284"/>
    </row>
    <row r="71" spans="1:13">
      <c r="A71" s="284"/>
      <c r="B71" s="284"/>
      <c r="C71" s="285"/>
      <c r="D71" s="284"/>
      <c r="E71" s="284"/>
      <c r="F71" s="284"/>
      <c r="H71" s="284"/>
      <c r="I71" s="284"/>
      <c r="J71" s="284"/>
      <c r="K71" s="284"/>
      <c r="L71" s="284"/>
      <c r="M71" s="284"/>
    </row>
    <row r="72" spans="1:13">
      <c r="A72" s="284"/>
      <c r="B72" s="284"/>
      <c r="C72" s="285"/>
      <c r="D72" s="284"/>
      <c r="E72" s="284"/>
      <c r="F72" s="284"/>
      <c r="H72" s="284"/>
      <c r="I72" s="284"/>
      <c r="J72" s="284"/>
      <c r="K72" s="284"/>
      <c r="L72" s="284"/>
      <c r="M72" s="284"/>
    </row>
    <row r="73" spans="1:13">
      <c r="A73" s="284"/>
      <c r="B73" s="284"/>
      <c r="C73" s="285"/>
      <c r="D73" s="284"/>
      <c r="E73" s="284"/>
      <c r="F73" s="284"/>
      <c r="H73" s="284"/>
      <c r="I73" s="284"/>
      <c r="J73" s="284"/>
      <c r="K73" s="284"/>
      <c r="L73" s="284"/>
      <c r="M73" s="284"/>
    </row>
    <row r="74" spans="1:13">
      <c r="A74" s="284"/>
      <c r="B74" s="284"/>
      <c r="C74" s="285"/>
      <c r="D74" s="284"/>
      <c r="E74" s="284"/>
      <c r="F74" s="284"/>
      <c r="H74" s="284"/>
      <c r="I74" s="284"/>
      <c r="J74" s="284"/>
      <c r="K74" s="284"/>
      <c r="L74" s="284"/>
      <c r="M74" s="284"/>
    </row>
    <row r="75" spans="1:13">
      <c r="A75" s="284"/>
      <c r="B75" s="284"/>
      <c r="C75" s="285"/>
      <c r="D75" s="284"/>
      <c r="E75" s="284"/>
      <c r="F75" s="284"/>
      <c r="H75" s="284"/>
      <c r="I75" s="284"/>
      <c r="J75" s="284"/>
      <c r="K75" s="284"/>
      <c r="L75" s="284"/>
      <c r="M75" s="284"/>
    </row>
    <row r="76" spans="1:13">
      <c r="A76" s="284"/>
      <c r="B76" s="284"/>
      <c r="C76" s="285"/>
      <c r="D76" s="284"/>
      <c r="E76" s="284"/>
      <c r="F76" s="284"/>
      <c r="H76" s="284"/>
      <c r="I76" s="284"/>
      <c r="J76" s="284"/>
      <c r="K76" s="284"/>
      <c r="L76" s="284"/>
      <c r="M76" s="284"/>
    </row>
    <row r="77" spans="1:13">
      <c r="A77" s="284"/>
      <c r="B77" s="284"/>
      <c r="C77" s="285"/>
      <c r="D77" s="284"/>
      <c r="E77" s="284"/>
      <c r="F77" s="284"/>
      <c r="H77" s="284"/>
      <c r="I77" s="284"/>
      <c r="J77" s="284"/>
      <c r="K77" s="284"/>
      <c r="L77" s="284"/>
      <c r="M77" s="284"/>
    </row>
    <row r="78" spans="1:13">
      <c r="A78" s="284"/>
      <c r="B78" s="284"/>
      <c r="C78" s="285"/>
      <c r="D78" s="284"/>
      <c r="E78" s="284"/>
      <c r="F78" s="284"/>
      <c r="H78" s="284"/>
      <c r="I78" s="284"/>
      <c r="J78" s="284"/>
      <c r="K78" s="284"/>
      <c r="L78" s="284"/>
      <c r="M78" s="284"/>
    </row>
    <row r="79" spans="1:13">
      <c r="A79" s="284"/>
      <c r="B79" s="284"/>
      <c r="C79" s="285"/>
      <c r="D79" s="284"/>
      <c r="E79" s="284"/>
      <c r="F79" s="284"/>
      <c r="H79" s="284"/>
      <c r="I79" s="284"/>
      <c r="J79" s="284"/>
      <c r="K79" s="284"/>
      <c r="L79" s="284"/>
      <c r="M79" s="284"/>
    </row>
    <row r="80" spans="1:13">
      <c r="A80" s="284"/>
      <c r="B80" s="284"/>
      <c r="C80" s="285"/>
      <c r="D80" s="284"/>
      <c r="E80" s="284"/>
      <c r="F80" s="284"/>
      <c r="H80" s="284"/>
      <c r="I80" s="284"/>
      <c r="J80" s="284"/>
      <c r="K80" s="284"/>
      <c r="L80" s="284"/>
      <c r="M80" s="284"/>
    </row>
    <row r="81" spans="1:13">
      <c r="A81" s="284"/>
      <c r="B81" s="284"/>
      <c r="C81" s="285"/>
      <c r="D81" s="284"/>
      <c r="E81" s="284"/>
      <c r="F81" s="284"/>
      <c r="H81" s="284"/>
      <c r="I81" s="284"/>
      <c r="J81" s="284"/>
      <c r="K81" s="284"/>
      <c r="L81" s="284"/>
      <c r="M81" s="284"/>
    </row>
    <row r="82" spans="1:13">
      <c r="A82" s="284"/>
      <c r="B82" s="284"/>
      <c r="C82" s="285"/>
      <c r="D82" s="284"/>
      <c r="E82" s="284"/>
      <c r="F82" s="284"/>
      <c r="H82" s="284"/>
      <c r="I82" s="284"/>
      <c r="J82" s="284"/>
      <c r="K82" s="284"/>
      <c r="L82" s="284"/>
      <c r="M82" s="284"/>
    </row>
    <row r="83" spans="1:13">
      <c r="A83" s="284"/>
      <c r="B83" s="284"/>
      <c r="C83" s="285"/>
      <c r="D83" s="284"/>
      <c r="E83" s="284"/>
      <c r="F83" s="284"/>
      <c r="H83" s="284"/>
      <c r="I83" s="284"/>
      <c r="J83" s="284"/>
      <c r="K83" s="284"/>
      <c r="L83" s="284"/>
      <c r="M83" s="284"/>
    </row>
    <row r="84" spans="1:13">
      <c r="A84" s="284"/>
      <c r="B84" s="284"/>
      <c r="C84" s="285"/>
      <c r="D84" s="284"/>
      <c r="E84" s="284"/>
      <c r="F84" s="284"/>
      <c r="H84" s="284"/>
      <c r="I84" s="284"/>
      <c r="J84" s="284"/>
      <c r="K84" s="284"/>
      <c r="L84" s="284"/>
      <c r="M84" s="284"/>
    </row>
    <row r="85" spans="1:13">
      <c r="A85" s="284"/>
      <c r="B85" s="284"/>
      <c r="C85" s="285"/>
      <c r="D85" s="284"/>
      <c r="E85" s="284"/>
      <c r="F85" s="284"/>
      <c r="H85" s="284"/>
      <c r="I85" s="284"/>
      <c r="J85" s="284"/>
      <c r="K85" s="284"/>
      <c r="L85" s="284"/>
      <c r="M85" s="284"/>
    </row>
    <row r="86" spans="1:13">
      <c r="A86" s="284"/>
      <c r="B86" s="284"/>
      <c r="C86" s="285"/>
      <c r="D86" s="284"/>
      <c r="E86" s="284"/>
      <c r="F86" s="284"/>
      <c r="H86" s="284"/>
      <c r="I86" s="284"/>
      <c r="J86" s="284"/>
      <c r="K86" s="284"/>
      <c r="L86" s="284"/>
      <c r="M86" s="284"/>
    </row>
    <row r="87" spans="1:13">
      <c r="A87" s="284"/>
      <c r="B87" s="284"/>
      <c r="C87" s="285"/>
      <c r="D87" s="284"/>
      <c r="E87" s="284"/>
      <c r="F87" s="284"/>
      <c r="H87" s="284"/>
      <c r="I87" s="284"/>
      <c r="J87" s="284"/>
      <c r="K87" s="284"/>
      <c r="L87" s="284"/>
      <c r="M87" s="284"/>
    </row>
    <row r="88" spans="1:13">
      <c r="A88" s="284"/>
      <c r="B88" s="284"/>
      <c r="C88" s="285"/>
      <c r="D88" s="284"/>
      <c r="E88" s="284"/>
      <c r="F88" s="284"/>
      <c r="H88" s="284"/>
      <c r="I88" s="284"/>
      <c r="J88" s="284"/>
      <c r="K88" s="284"/>
      <c r="L88" s="284"/>
      <c r="M88" s="284"/>
    </row>
    <row r="89" spans="1:13">
      <c r="A89" s="284"/>
      <c r="B89" s="284"/>
      <c r="C89" s="285"/>
      <c r="D89" s="284"/>
      <c r="E89" s="284"/>
      <c r="F89" s="284"/>
      <c r="H89" s="284"/>
      <c r="I89" s="284"/>
      <c r="J89" s="284"/>
      <c r="K89" s="284"/>
      <c r="L89" s="284"/>
      <c r="M89" s="284"/>
    </row>
    <row r="90" spans="1:13">
      <c r="A90" s="284"/>
      <c r="B90" s="284"/>
      <c r="C90" s="285"/>
      <c r="D90" s="284"/>
      <c r="E90" s="284"/>
      <c r="F90" s="284"/>
      <c r="H90" s="284"/>
      <c r="I90" s="284"/>
      <c r="J90" s="284"/>
      <c r="K90" s="284"/>
      <c r="L90" s="284"/>
      <c r="M90" s="284"/>
    </row>
    <row r="91" spans="1:13">
      <c r="A91" s="284"/>
      <c r="B91" s="284"/>
      <c r="C91" s="285"/>
      <c r="D91" s="284"/>
      <c r="E91" s="284"/>
      <c r="F91" s="284"/>
      <c r="H91" s="284"/>
      <c r="I91" s="284"/>
      <c r="J91" s="284"/>
      <c r="K91" s="284"/>
      <c r="L91" s="284"/>
      <c r="M91" s="284"/>
    </row>
    <row r="92" spans="1:13">
      <c r="A92" s="284"/>
      <c r="B92" s="284"/>
      <c r="C92" s="285"/>
      <c r="D92" s="284"/>
      <c r="E92" s="284"/>
      <c r="F92" s="284"/>
      <c r="H92" s="284"/>
      <c r="I92" s="284"/>
      <c r="J92" s="284"/>
      <c r="K92" s="284"/>
      <c r="L92" s="284"/>
      <c r="M92" s="284"/>
    </row>
    <row r="93" spans="1:13">
      <c r="A93" s="284"/>
      <c r="B93" s="284"/>
      <c r="C93" s="285"/>
      <c r="D93" s="284"/>
      <c r="E93" s="284"/>
      <c r="F93" s="284"/>
      <c r="H93" s="284"/>
      <c r="I93" s="284"/>
      <c r="J93" s="284"/>
      <c r="K93" s="284"/>
      <c r="L93" s="284"/>
      <c r="M93" s="284"/>
    </row>
    <row r="94" spans="1:13">
      <c r="A94" s="284"/>
      <c r="B94" s="284"/>
      <c r="C94" s="285"/>
      <c r="D94" s="284"/>
      <c r="E94" s="284"/>
      <c r="F94" s="284"/>
      <c r="H94" s="284"/>
      <c r="I94" s="284"/>
      <c r="J94" s="284"/>
      <c r="K94" s="284"/>
      <c r="L94" s="284"/>
      <c r="M94" s="284"/>
    </row>
    <row r="95" spans="1:13">
      <c r="A95" s="284"/>
      <c r="B95" s="284"/>
      <c r="C95" s="285"/>
      <c r="D95" s="284"/>
      <c r="E95" s="284"/>
      <c r="F95" s="284"/>
      <c r="H95" s="284"/>
      <c r="I95" s="284"/>
      <c r="J95" s="284"/>
      <c r="K95" s="284"/>
      <c r="L95" s="284"/>
      <c r="M95" s="284"/>
    </row>
    <row r="96" spans="1:13">
      <c r="A96" s="284"/>
      <c r="B96" s="284"/>
      <c r="C96" s="285"/>
      <c r="D96" s="284"/>
      <c r="E96" s="284"/>
      <c r="F96" s="284"/>
      <c r="H96" s="284"/>
      <c r="I96" s="284"/>
      <c r="J96" s="284"/>
      <c r="K96" s="284"/>
      <c r="L96" s="284"/>
      <c r="M96" s="284"/>
    </row>
    <row r="97" spans="1:13">
      <c r="A97" s="284"/>
      <c r="B97" s="284"/>
      <c r="C97" s="285"/>
      <c r="D97" s="284"/>
      <c r="E97" s="284"/>
      <c r="F97" s="284"/>
      <c r="H97" s="284"/>
      <c r="I97" s="284"/>
      <c r="J97" s="284"/>
      <c r="K97" s="284"/>
      <c r="L97" s="284"/>
      <c r="M97" s="284"/>
    </row>
    <row r="98" spans="1:13">
      <c r="A98" s="284"/>
      <c r="B98" s="284"/>
      <c r="C98" s="285"/>
      <c r="D98" s="284"/>
      <c r="E98" s="284"/>
      <c r="F98" s="284"/>
      <c r="H98" s="284"/>
      <c r="I98" s="284"/>
      <c r="J98" s="284"/>
      <c r="K98" s="284"/>
      <c r="L98" s="284"/>
      <c r="M98" s="284"/>
    </row>
    <row r="99" spans="1:13">
      <c r="A99" s="284"/>
      <c r="B99" s="284"/>
      <c r="C99" s="285"/>
      <c r="D99" s="284"/>
      <c r="E99" s="284"/>
      <c r="F99" s="284"/>
      <c r="H99" s="284"/>
      <c r="I99" s="284"/>
      <c r="J99" s="284"/>
      <c r="K99" s="284"/>
      <c r="L99" s="284"/>
      <c r="M99" s="284"/>
    </row>
    <row r="100" spans="1:13">
      <c r="A100" s="284"/>
      <c r="B100" s="284"/>
      <c r="C100" s="285"/>
      <c r="D100" s="284"/>
      <c r="E100" s="284"/>
      <c r="F100" s="284"/>
      <c r="H100" s="284"/>
      <c r="I100" s="284"/>
      <c r="J100" s="284"/>
      <c r="K100" s="284"/>
      <c r="L100" s="284"/>
      <c r="M100" s="284"/>
    </row>
    <row r="101" spans="1:13">
      <c r="A101" s="284"/>
      <c r="B101" s="284"/>
      <c r="C101" s="285"/>
      <c r="D101" s="284"/>
      <c r="E101" s="284"/>
      <c r="F101" s="284"/>
      <c r="H101" s="284"/>
      <c r="I101" s="284"/>
      <c r="J101" s="284"/>
      <c r="K101" s="284"/>
      <c r="L101" s="284"/>
      <c r="M101" s="284"/>
    </row>
    <row r="102" spans="1:13">
      <c r="A102" s="284"/>
      <c r="B102" s="284"/>
      <c r="C102" s="285"/>
      <c r="D102" s="284"/>
      <c r="E102" s="284"/>
      <c r="F102" s="284"/>
      <c r="H102" s="284"/>
      <c r="I102" s="284"/>
      <c r="J102" s="284"/>
      <c r="K102" s="284"/>
      <c r="L102" s="284"/>
      <c r="M102" s="284"/>
    </row>
    <row r="103" spans="1:13">
      <c r="A103" s="284"/>
      <c r="B103" s="284"/>
      <c r="C103" s="285"/>
      <c r="D103" s="284"/>
      <c r="E103" s="284"/>
      <c r="F103" s="284"/>
      <c r="H103" s="284"/>
      <c r="I103" s="284"/>
      <c r="J103" s="284"/>
      <c r="K103" s="284"/>
      <c r="L103" s="284"/>
      <c r="M103" s="284"/>
    </row>
    <row r="104" spans="1:13">
      <c r="A104" s="284"/>
      <c r="B104" s="284"/>
      <c r="C104" s="285"/>
      <c r="D104" s="284"/>
      <c r="E104" s="284"/>
      <c r="F104" s="284"/>
      <c r="H104" s="284"/>
      <c r="I104" s="284"/>
      <c r="J104" s="284"/>
      <c r="K104" s="284"/>
      <c r="L104" s="284"/>
      <c r="M104" s="284"/>
    </row>
    <row r="105" spans="1:13">
      <c r="A105" s="284"/>
      <c r="B105" s="284"/>
      <c r="C105" s="285"/>
      <c r="D105" s="284"/>
      <c r="E105" s="284"/>
      <c r="F105" s="284"/>
      <c r="H105" s="284"/>
      <c r="I105" s="284"/>
      <c r="J105" s="284"/>
      <c r="K105" s="284"/>
      <c r="L105" s="284"/>
      <c r="M105" s="284"/>
    </row>
    <row r="106" spans="1:13">
      <c r="A106" s="284"/>
      <c r="B106" s="284"/>
      <c r="C106" s="285"/>
      <c r="D106" s="284"/>
      <c r="E106" s="284"/>
      <c r="F106" s="284"/>
      <c r="H106" s="284"/>
      <c r="I106" s="284"/>
      <c r="J106" s="284"/>
      <c r="K106" s="284"/>
      <c r="L106" s="284"/>
      <c r="M106" s="284"/>
    </row>
    <row r="107" spans="1:13">
      <c r="A107" s="284"/>
      <c r="B107" s="284"/>
      <c r="C107" s="285"/>
      <c r="D107" s="284"/>
      <c r="E107" s="284"/>
      <c r="F107" s="284"/>
      <c r="H107" s="284"/>
      <c r="I107" s="284"/>
      <c r="J107" s="284"/>
      <c r="K107" s="284"/>
      <c r="L107" s="284"/>
      <c r="M107" s="284"/>
    </row>
    <row r="108" spans="1:13">
      <c r="A108" s="284"/>
      <c r="B108" s="284"/>
      <c r="C108" s="285"/>
      <c r="D108" s="284"/>
      <c r="E108" s="284"/>
      <c r="F108" s="284"/>
      <c r="H108" s="284"/>
      <c r="I108" s="284"/>
      <c r="J108" s="284"/>
      <c r="K108" s="284"/>
      <c r="L108" s="284"/>
      <c r="M108" s="284"/>
    </row>
    <row r="109" spans="1:13">
      <c r="A109" s="284"/>
      <c r="B109" s="284"/>
      <c r="C109" s="285"/>
      <c r="D109" s="284"/>
      <c r="E109" s="284"/>
      <c r="F109" s="284"/>
      <c r="H109" s="284"/>
      <c r="I109" s="284"/>
      <c r="J109" s="284"/>
      <c r="K109" s="284"/>
      <c r="L109" s="284"/>
      <c r="M109" s="284"/>
    </row>
    <row r="110" spans="1:13">
      <c r="A110" s="284"/>
      <c r="B110" s="284"/>
      <c r="C110" s="285"/>
      <c r="D110" s="284"/>
      <c r="E110" s="284"/>
      <c r="F110" s="284"/>
      <c r="H110" s="284"/>
      <c r="I110" s="284"/>
      <c r="J110" s="284"/>
      <c r="K110" s="284"/>
      <c r="L110" s="284"/>
      <c r="M110" s="284"/>
    </row>
    <row r="111" spans="1:13">
      <c r="A111" s="284"/>
      <c r="B111" s="284"/>
      <c r="C111" s="285"/>
      <c r="D111" s="284"/>
      <c r="E111" s="284"/>
      <c r="F111" s="284"/>
      <c r="H111" s="284"/>
      <c r="I111" s="284"/>
      <c r="J111" s="284"/>
      <c r="K111" s="284"/>
      <c r="L111" s="284"/>
      <c r="M111" s="284"/>
    </row>
    <row r="112" spans="1:13">
      <c r="A112" s="284"/>
      <c r="B112" s="284"/>
      <c r="C112" s="285"/>
      <c r="D112" s="284"/>
      <c r="E112" s="284"/>
      <c r="F112" s="284"/>
      <c r="H112" s="284"/>
      <c r="I112" s="284"/>
      <c r="J112" s="284"/>
      <c r="K112" s="284"/>
      <c r="L112" s="284"/>
      <c r="M112" s="284"/>
    </row>
    <row r="113" spans="1:13">
      <c r="A113" s="284"/>
      <c r="B113" s="284"/>
      <c r="C113" s="285"/>
      <c r="D113" s="284"/>
      <c r="E113" s="284"/>
      <c r="F113" s="284"/>
      <c r="H113" s="284"/>
      <c r="I113" s="284"/>
      <c r="J113" s="284"/>
      <c r="K113" s="284"/>
      <c r="L113" s="284"/>
      <c r="M113" s="284"/>
    </row>
    <row r="114" spans="1:13">
      <c r="A114" s="284"/>
      <c r="B114" s="284"/>
      <c r="C114" s="285"/>
      <c r="D114" s="284"/>
      <c r="E114" s="284"/>
      <c r="F114" s="284"/>
      <c r="H114" s="284"/>
      <c r="I114" s="284"/>
      <c r="J114" s="284"/>
      <c r="K114" s="284"/>
      <c r="L114" s="284"/>
      <c r="M114" s="284"/>
    </row>
    <row r="115" spans="1:13">
      <c r="A115" s="284"/>
      <c r="B115" s="284"/>
      <c r="C115" s="285"/>
      <c r="D115" s="284"/>
      <c r="E115" s="284"/>
      <c r="F115" s="284"/>
      <c r="H115" s="284"/>
      <c r="I115" s="284"/>
      <c r="J115" s="284"/>
      <c r="K115" s="284"/>
      <c r="L115" s="284"/>
      <c r="M115" s="284"/>
    </row>
    <row r="116" spans="1:13">
      <c r="A116" s="284"/>
      <c r="B116" s="284"/>
      <c r="C116" s="285"/>
      <c r="D116" s="284"/>
      <c r="E116" s="284"/>
      <c r="F116" s="284"/>
      <c r="H116" s="284"/>
      <c r="I116" s="284"/>
      <c r="J116" s="284"/>
      <c r="K116" s="284"/>
      <c r="L116" s="284"/>
      <c r="M116" s="284"/>
    </row>
    <row r="117" spans="1:13">
      <c r="A117" s="284"/>
      <c r="B117" s="284"/>
      <c r="C117" s="285"/>
      <c r="D117" s="284"/>
      <c r="E117" s="284"/>
      <c r="F117" s="284"/>
      <c r="H117" s="284"/>
      <c r="I117" s="284"/>
      <c r="J117" s="284"/>
      <c r="K117" s="284"/>
      <c r="L117" s="284"/>
      <c r="M117" s="284"/>
    </row>
    <row r="118" spans="1:13">
      <c r="A118" s="284"/>
      <c r="B118" s="284"/>
      <c r="C118" s="285"/>
      <c r="D118" s="284"/>
      <c r="E118" s="284"/>
      <c r="F118" s="284"/>
      <c r="H118" s="284"/>
      <c r="I118" s="284"/>
      <c r="J118" s="284"/>
      <c r="K118" s="284"/>
      <c r="L118" s="284"/>
      <c r="M118" s="284"/>
    </row>
    <row r="119" spans="1:13">
      <c r="A119" s="284"/>
      <c r="B119" s="284"/>
      <c r="C119" s="285"/>
      <c r="D119" s="284"/>
      <c r="E119" s="284"/>
      <c r="F119" s="284"/>
      <c r="H119" s="284"/>
      <c r="I119" s="284"/>
      <c r="J119" s="284"/>
      <c r="K119" s="284"/>
      <c r="L119" s="284"/>
      <c r="M119" s="284"/>
    </row>
    <row r="120" spans="1:13">
      <c r="A120" s="284"/>
      <c r="B120" s="284"/>
      <c r="C120" s="285"/>
      <c r="D120" s="284"/>
      <c r="E120" s="284"/>
      <c r="F120" s="284"/>
      <c r="H120" s="284"/>
      <c r="I120" s="284"/>
      <c r="J120" s="284"/>
      <c r="K120" s="284"/>
      <c r="L120" s="284"/>
      <c r="M120" s="284"/>
    </row>
    <row r="121" spans="1:13">
      <c r="A121" s="284"/>
      <c r="B121" s="284"/>
      <c r="C121" s="285"/>
      <c r="D121" s="284"/>
      <c r="E121" s="284"/>
      <c r="F121" s="284"/>
      <c r="H121" s="284"/>
      <c r="I121" s="284"/>
      <c r="J121" s="284"/>
      <c r="K121" s="284"/>
      <c r="L121" s="284"/>
      <c r="M121" s="284"/>
    </row>
    <row r="122" spans="1:13">
      <c r="A122" s="284"/>
      <c r="B122" s="284"/>
      <c r="C122" s="285"/>
      <c r="D122" s="284"/>
      <c r="E122" s="284"/>
      <c r="F122" s="284"/>
      <c r="H122" s="284"/>
      <c r="I122" s="284"/>
      <c r="J122" s="284"/>
      <c r="K122" s="284"/>
      <c r="L122" s="284"/>
      <c r="M122" s="284"/>
    </row>
    <row r="123" spans="1:13">
      <c r="A123" s="284"/>
      <c r="B123" s="284"/>
      <c r="C123" s="285"/>
      <c r="D123" s="284"/>
      <c r="E123" s="284"/>
      <c r="F123" s="284"/>
      <c r="H123" s="284"/>
      <c r="I123" s="284"/>
      <c r="J123" s="284"/>
      <c r="K123" s="284"/>
      <c r="L123" s="284"/>
      <c r="M123" s="284"/>
    </row>
    <row r="124" spans="1:13">
      <c r="A124" s="284"/>
      <c r="B124" s="284"/>
      <c r="C124" s="285"/>
      <c r="D124" s="284"/>
      <c r="E124" s="284"/>
      <c r="F124" s="284"/>
      <c r="H124" s="284"/>
      <c r="I124" s="284"/>
      <c r="J124" s="284"/>
      <c r="K124" s="284"/>
      <c r="L124" s="284"/>
      <c r="M124" s="284"/>
    </row>
    <row r="125" spans="1:13">
      <c r="A125" s="284"/>
      <c r="B125" s="284"/>
      <c r="C125" s="285"/>
      <c r="D125" s="284"/>
      <c r="E125" s="284"/>
      <c r="F125" s="284"/>
      <c r="H125" s="284"/>
      <c r="I125" s="284"/>
      <c r="J125" s="284"/>
      <c r="K125" s="284"/>
      <c r="L125" s="284"/>
      <c r="M125" s="284"/>
    </row>
    <row r="126" spans="1:13">
      <c r="A126" s="284"/>
      <c r="B126" s="284"/>
      <c r="C126" s="285"/>
      <c r="D126" s="284"/>
      <c r="E126" s="284"/>
      <c r="F126" s="284"/>
      <c r="H126" s="284"/>
      <c r="I126" s="284"/>
      <c r="J126" s="284"/>
      <c r="K126" s="284"/>
      <c r="L126" s="284"/>
      <c r="M126" s="284"/>
    </row>
    <row r="127" spans="1:13">
      <c r="A127" s="284"/>
      <c r="B127" s="284"/>
      <c r="C127" s="285"/>
      <c r="D127" s="284"/>
      <c r="E127" s="284"/>
      <c r="F127" s="284"/>
      <c r="H127" s="284"/>
      <c r="I127" s="284"/>
      <c r="J127" s="284"/>
      <c r="K127" s="284"/>
      <c r="L127" s="284"/>
      <c r="M127" s="284"/>
    </row>
    <row r="128" spans="1:13">
      <c r="A128" s="284"/>
      <c r="B128" s="284"/>
      <c r="C128" s="285"/>
      <c r="D128" s="284"/>
      <c r="E128" s="284"/>
      <c r="F128" s="284"/>
      <c r="H128" s="284"/>
      <c r="I128" s="284"/>
      <c r="J128" s="284"/>
      <c r="K128" s="284"/>
      <c r="L128" s="284"/>
      <c r="M128" s="284"/>
    </row>
    <row r="129" spans="1:13">
      <c r="A129" s="284"/>
      <c r="B129" s="284"/>
      <c r="C129" s="285"/>
      <c r="D129" s="284"/>
      <c r="E129" s="284"/>
      <c r="F129" s="284"/>
      <c r="H129" s="284"/>
      <c r="I129" s="284"/>
      <c r="J129" s="284"/>
      <c r="K129" s="284"/>
      <c r="L129" s="284"/>
      <c r="M129" s="284"/>
    </row>
    <row r="130" spans="1:13">
      <c r="A130" s="284"/>
      <c r="B130" s="284"/>
      <c r="C130" s="285"/>
      <c r="D130" s="284"/>
      <c r="E130" s="284"/>
      <c r="F130" s="284"/>
      <c r="H130" s="284"/>
      <c r="I130" s="284"/>
      <c r="J130" s="284"/>
      <c r="K130" s="284"/>
      <c r="L130" s="284"/>
      <c r="M130" s="284"/>
    </row>
    <row r="131" spans="1:13">
      <c r="A131" s="284"/>
      <c r="B131" s="284"/>
      <c r="C131" s="285"/>
      <c r="D131" s="284"/>
      <c r="E131" s="284"/>
      <c r="F131" s="284"/>
      <c r="H131" s="284"/>
      <c r="I131" s="284"/>
      <c r="J131" s="284"/>
      <c r="K131" s="284"/>
      <c r="L131" s="284"/>
      <c r="M131" s="284"/>
    </row>
    <row r="132" spans="1:13">
      <c r="A132" s="284"/>
      <c r="B132" s="284"/>
      <c r="C132" s="285"/>
      <c r="D132" s="284"/>
      <c r="E132" s="284"/>
      <c r="F132" s="284"/>
      <c r="H132" s="284"/>
      <c r="I132" s="284"/>
      <c r="J132" s="284"/>
      <c r="K132" s="284"/>
      <c r="L132" s="284"/>
      <c r="M132" s="284"/>
    </row>
    <row r="133" spans="1:13">
      <c r="A133" s="284"/>
      <c r="B133" s="284"/>
      <c r="C133" s="285"/>
      <c r="D133" s="284"/>
      <c r="E133" s="284"/>
      <c r="F133" s="284"/>
      <c r="H133" s="284"/>
      <c r="I133" s="284"/>
      <c r="J133" s="284"/>
      <c r="K133" s="284"/>
      <c r="L133" s="284"/>
      <c r="M133" s="284"/>
    </row>
    <row r="134" spans="1:13">
      <c r="A134" s="284"/>
      <c r="B134" s="284"/>
      <c r="C134" s="285"/>
      <c r="D134" s="284"/>
      <c r="E134" s="284"/>
      <c r="F134" s="284"/>
      <c r="H134" s="284"/>
      <c r="I134" s="284"/>
      <c r="J134" s="284"/>
      <c r="K134" s="284"/>
      <c r="L134" s="284"/>
      <c r="M134" s="284"/>
    </row>
    <row r="135" spans="1:13">
      <c r="A135" s="284"/>
      <c r="B135" s="284"/>
      <c r="C135" s="285"/>
      <c r="D135" s="284"/>
      <c r="E135" s="284"/>
      <c r="F135" s="284"/>
      <c r="H135" s="284"/>
      <c r="I135" s="284"/>
      <c r="J135" s="284"/>
      <c r="K135" s="284"/>
      <c r="L135" s="284"/>
      <c r="M135" s="284"/>
    </row>
    <row r="136" spans="1:13">
      <c r="A136" s="284"/>
      <c r="B136" s="284"/>
      <c r="C136" s="285"/>
      <c r="D136" s="284"/>
      <c r="E136" s="284"/>
      <c r="F136" s="284"/>
      <c r="H136" s="284"/>
      <c r="I136" s="284"/>
      <c r="J136" s="284"/>
      <c r="K136" s="284"/>
      <c r="L136" s="284"/>
      <c r="M136" s="284"/>
    </row>
    <row r="137" spans="1:13">
      <c r="A137" s="284"/>
      <c r="B137" s="284"/>
      <c r="C137" s="285"/>
      <c r="D137" s="284"/>
      <c r="E137" s="284"/>
      <c r="F137" s="284"/>
      <c r="H137" s="284"/>
      <c r="I137" s="284"/>
      <c r="J137" s="284"/>
      <c r="K137" s="284"/>
      <c r="L137" s="284"/>
      <c r="M137" s="284"/>
    </row>
    <row r="138" spans="1:13">
      <c r="A138" s="284"/>
      <c r="B138" s="284"/>
      <c r="C138" s="285"/>
      <c r="D138" s="284"/>
      <c r="E138" s="284"/>
      <c r="F138" s="284"/>
      <c r="H138" s="284"/>
      <c r="I138" s="284"/>
      <c r="J138" s="284"/>
      <c r="K138" s="284"/>
      <c r="L138" s="284"/>
      <c r="M138" s="284"/>
    </row>
    <row r="139" spans="1:13">
      <c r="A139" s="284"/>
      <c r="B139" s="284"/>
      <c r="C139" s="285"/>
      <c r="D139" s="284"/>
      <c r="E139" s="284"/>
      <c r="F139" s="284"/>
      <c r="H139" s="284"/>
      <c r="I139" s="284"/>
      <c r="J139" s="284"/>
      <c r="K139" s="284"/>
      <c r="L139" s="284"/>
      <c r="M139" s="284"/>
    </row>
    <row r="140" spans="1:13">
      <c r="A140" s="284"/>
      <c r="B140" s="284"/>
      <c r="C140" s="285"/>
      <c r="D140" s="284"/>
      <c r="E140" s="284"/>
      <c r="F140" s="284"/>
      <c r="H140" s="284"/>
      <c r="I140" s="284"/>
      <c r="J140" s="284"/>
      <c r="K140" s="284"/>
      <c r="L140" s="284"/>
      <c r="M140" s="284"/>
    </row>
    <row r="141" spans="1:13">
      <c r="A141" s="284"/>
      <c r="B141" s="284"/>
      <c r="C141" s="285"/>
      <c r="D141" s="284"/>
      <c r="E141" s="284"/>
      <c r="F141" s="284"/>
      <c r="H141" s="284"/>
      <c r="I141" s="284"/>
      <c r="J141" s="284"/>
      <c r="K141" s="284"/>
      <c r="L141" s="284"/>
      <c r="M141" s="284"/>
    </row>
    <row r="142" spans="1:13">
      <c r="A142" s="284"/>
      <c r="B142" s="284"/>
      <c r="C142" s="285"/>
      <c r="D142" s="284"/>
      <c r="E142" s="284"/>
      <c r="F142" s="284"/>
      <c r="H142" s="284"/>
      <c r="I142" s="284"/>
      <c r="J142" s="284"/>
      <c r="K142" s="284"/>
      <c r="L142" s="284"/>
      <c r="M142" s="284"/>
    </row>
    <row r="143" spans="1:13">
      <c r="A143" s="284"/>
      <c r="B143" s="284"/>
      <c r="C143" s="285"/>
      <c r="D143" s="284"/>
      <c r="E143" s="284"/>
      <c r="F143" s="284"/>
      <c r="H143" s="284"/>
      <c r="I143" s="284"/>
      <c r="J143" s="284"/>
      <c r="K143" s="284"/>
      <c r="L143" s="284"/>
      <c r="M143" s="284"/>
    </row>
    <row r="144" spans="1:13">
      <c r="A144" s="284"/>
      <c r="B144" s="284"/>
      <c r="C144" s="285"/>
      <c r="D144" s="284"/>
      <c r="E144" s="284"/>
      <c r="F144" s="284"/>
      <c r="H144" s="284"/>
      <c r="I144" s="284"/>
      <c r="J144" s="284"/>
      <c r="K144" s="284"/>
      <c r="L144" s="284"/>
      <c r="M144" s="284"/>
    </row>
    <row r="145" spans="1:13">
      <c r="A145" s="284"/>
      <c r="B145" s="284"/>
      <c r="C145" s="285"/>
      <c r="D145" s="284"/>
      <c r="E145" s="284"/>
      <c r="F145" s="284"/>
      <c r="H145" s="284"/>
      <c r="I145" s="284"/>
      <c r="J145" s="284"/>
      <c r="K145" s="284"/>
      <c r="L145" s="284"/>
      <c r="M145" s="284"/>
    </row>
    <row r="146" spans="1:13">
      <c r="A146" s="284"/>
      <c r="B146" s="284"/>
      <c r="C146" s="285"/>
      <c r="D146" s="284"/>
      <c r="E146" s="284"/>
      <c r="F146" s="284"/>
      <c r="H146" s="284"/>
      <c r="I146" s="284"/>
      <c r="J146" s="284"/>
      <c r="K146" s="284"/>
      <c r="L146" s="284"/>
      <c r="M146" s="284"/>
    </row>
    <row r="147" spans="1:13">
      <c r="A147" s="284"/>
      <c r="B147" s="284"/>
      <c r="C147" s="285"/>
      <c r="D147" s="284"/>
      <c r="E147" s="284"/>
      <c r="F147" s="284"/>
      <c r="H147" s="284"/>
      <c r="I147" s="284"/>
      <c r="J147" s="284"/>
      <c r="K147" s="284"/>
      <c r="L147" s="284"/>
      <c r="M147" s="284"/>
    </row>
    <row r="148" spans="1:13">
      <c r="A148" s="284"/>
      <c r="B148" s="284"/>
      <c r="C148" s="285"/>
      <c r="D148" s="284"/>
      <c r="E148" s="284"/>
      <c r="F148" s="284"/>
      <c r="H148" s="284"/>
      <c r="I148" s="284"/>
      <c r="J148" s="284"/>
      <c r="K148" s="284"/>
      <c r="L148" s="284"/>
      <c r="M148" s="284"/>
    </row>
    <row r="149" spans="1:13">
      <c r="A149" s="284"/>
      <c r="B149" s="284"/>
      <c r="C149" s="285"/>
      <c r="D149" s="284"/>
      <c r="E149" s="284"/>
      <c r="F149" s="284"/>
      <c r="H149" s="284"/>
      <c r="I149" s="284"/>
      <c r="J149" s="284"/>
      <c r="K149" s="284"/>
      <c r="L149" s="284"/>
      <c r="M149" s="284"/>
    </row>
    <row r="150" spans="1:13">
      <c r="A150" s="284"/>
      <c r="B150" s="284"/>
      <c r="C150" s="285"/>
      <c r="D150" s="284"/>
      <c r="E150" s="284"/>
      <c r="F150" s="284"/>
      <c r="H150" s="284"/>
      <c r="I150" s="284"/>
      <c r="J150" s="284"/>
      <c r="K150" s="284"/>
      <c r="L150" s="284"/>
      <c r="M150" s="284"/>
    </row>
    <row r="151" spans="1:13">
      <c r="A151" s="284"/>
      <c r="B151" s="284"/>
      <c r="C151" s="285"/>
      <c r="D151" s="284"/>
      <c r="E151" s="284"/>
      <c r="F151" s="284"/>
      <c r="H151" s="284"/>
      <c r="I151" s="284"/>
      <c r="J151" s="284"/>
      <c r="K151" s="284"/>
      <c r="L151" s="284"/>
      <c r="M151" s="284"/>
    </row>
    <row r="152" spans="1:13">
      <c r="A152" s="284"/>
      <c r="B152" s="284"/>
      <c r="C152" s="285"/>
      <c r="D152" s="284"/>
      <c r="E152" s="284"/>
      <c r="F152" s="284"/>
      <c r="H152" s="284"/>
      <c r="I152" s="284"/>
      <c r="J152" s="284"/>
      <c r="K152" s="284"/>
      <c r="L152" s="284"/>
      <c r="M152" s="284"/>
    </row>
    <row r="153" spans="1:13">
      <c r="A153" s="284"/>
      <c r="B153" s="284"/>
      <c r="C153" s="285"/>
      <c r="D153" s="284"/>
      <c r="E153" s="284"/>
      <c r="F153" s="284"/>
      <c r="H153" s="284"/>
      <c r="I153" s="284"/>
      <c r="J153" s="284"/>
      <c r="K153" s="284"/>
      <c r="L153" s="284"/>
      <c r="M153" s="284"/>
    </row>
    <row r="154" spans="1:13">
      <c r="A154" s="284"/>
      <c r="B154" s="284"/>
      <c r="C154" s="285"/>
      <c r="D154" s="284"/>
      <c r="E154" s="284"/>
      <c r="F154" s="284"/>
      <c r="H154" s="284"/>
      <c r="I154" s="284"/>
      <c r="J154" s="284"/>
      <c r="K154" s="284"/>
      <c r="L154" s="284"/>
      <c r="M154" s="284"/>
    </row>
    <row r="155" spans="1:13">
      <c r="A155" s="284"/>
      <c r="B155" s="284"/>
      <c r="C155" s="285"/>
      <c r="D155" s="284"/>
      <c r="E155" s="284"/>
      <c r="F155" s="284"/>
      <c r="H155" s="284"/>
      <c r="I155" s="284"/>
      <c r="J155" s="284"/>
      <c r="K155" s="284"/>
      <c r="L155" s="284"/>
      <c r="M155" s="284"/>
    </row>
    <row r="156" spans="1:13">
      <c r="A156" s="284"/>
      <c r="B156" s="284"/>
      <c r="C156" s="285"/>
      <c r="D156" s="284"/>
      <c r="E156" s="284"/>
      <c r="F156" s="284"/>
      <c r="H156" s="284"/>
      <c r="I156" s="284"/>
      <c r="J156" s="284"/>
      <c r="K156" s="284"/>
      <c r="L156" s="284"/>
      <c r="M156" s="284"/>
    </row>
    <row r="157" spans="1:13">
      <c r="A157" s="284"/>
      <c r="B157" s="284"/>
      <c r="C157" s="285"/>
      <c r="D157" s="284"/>
      <c r="E157" s="284"/>
      <c r="F157" s="284"/>
      <c r="H157" s="284"/>
      <c r="I157" s="284"/>
      <c r="J157" s="284"/>
      <c r="K157" s="284"/>
      <c r="L157" s="284"/>
      <c r="M157" s="284"/>
    </row>
    <row r="158" spans="1:13">
      <c r="A158" s="284"/>
      <c r="B158" s="284"/>
      <c r="C158" s="285"/>
      <c r="D158" s="284"/>
      <c r="E158" s="284"/>
      <c r="F158" s="284"/>
      <c r="H158" s="284"/>
      <c r="I158" s="284"/>
      <c r="J158" s="284"/>
      <c r="K158" s="284"/>
      <c r="L158" s="284"/>
      <c r="M158" s="284"/>
    </row>
    <row r="159" spans="1:13">
      <c r="A159" s="284"/>
      <c r="B159" s="284"/>
      <c r="C159" s="285"/>
      <c r="D159" s="284"/>
      <c r="E159" s="284"/>
      <c r="F159" s="284"/>
      <c r="H159" s="284"/>
      <c r="I159" s="284"/>
      <c r="J159" s="284"/>
      <c r="K159" s="284"/>
      <c r="L159" s="284"/>
      <c r="M159" s="284"/>
    </row>
    <row r="160" spans="1:13">
      <c r="A160" s="284"/>
      <c r="B160" s="284"/>
      <c r="C160" s="285"/>
      <c r="D160" s="284"/>
      <c r="E160" s="284"/>
      <c r="F160" s="284"/>
      <c r="H160" s="284"/>
      <c r="I160" s="284"/>
      <c r="J160" s="284"/>
      <c r="K160" s="284"/>
      <c r="L160" s="284"/>
      <c r="M160" s="284"/>
    </row>
    <row r="161" spans="1:13">
      <c r="A161" s="284"/>
      <c r="B161" s="284"/>
      <c r="C161" s="285"/>
      <c r="D161" s="284"/>
      <c r="E161" s="284"/>
      <c r="F161" s="284"/>
      <c r="H161" s="284"/>
      <c r="I161" s="284"/>
      <c r="J161" s="284"/>
      <c r="K161" s="284"/>
      <c r="L161" s="284"/>
      <c r="M161" s="284"/>
    </row>
    <row r="162" spans="1:13">
      <c r="A162" s="284"/>
      <c r="B162" s="284"/>
      <c r="C162" s="285"/>
      <c r="D162" s="284"/>
      <c r="E162" s="284"/>
      <c r="F162" s="284"/>
      <c r="H162" s="284"/>
      <c r="I162" s="284"/>
      <c r="J162" s="284"/>
      <c r="K162" s="284"/>
      <c r="L162" s="284"/>
      <c r="M162" s="284"/>
    </row>
    <row r="163" spans="1:13">
      <c r="A163" s="284"/>
      <c r="B163" s="284"/>
      <c r="C163" s="285"/>
      <c r="D163" s="284"/>
      <c r="E163" s="284"/>
      <c r="F163" s="284"/>
      <c r="H163" s="284"/>
      <c r="I163" s="284"/>
      <c r="J163" s="284"/>
      <c r="K163" s="284"/>
      <c r="L163" s="284"/>
      <c r="M163" s="284"/>
    </row>
    <row r="164" spans="1:13">
      <c r="A164" s="284"/>
      <c r="B164" s="284"/>
      <c r="C164" s="285"/>
      <c r="D164" s="284"/>
      <c r="E164" s="284"/>
      <c r="F164" s="284"/>
      <c r="H164" s="284"/>
      <c r="I164" s="284"/>
      <c r="J164" s="284"/>
      <c r="K164" s="284"/>
      <c r="L164" s="284"/>
      <c r="M164" s="284"/>
    </row>
    <row r="165" spans="1:13">
      <c r="A165" s="284"/>
      <c r="B165" s="284"/>
      <c r="C165" s="285"/>
      <c r="D165" s="284"/>
      <c r="E165" s="284"/>
      <c r="F165" s="284"/>
      <c r="H165" s="284"/>
      <c r="I165" s="284"/>
      <c r="J165" s="284"/>
      <c r="K165" s="284"/>
      <c r="L165" s="284"/>
      <c r="M165" s="284"/>
    </row>
    <row r="166" spans="1:13">
      <c r="A166" s="284"/>
      <c r="B166" s="284"/>
      <c r="C166" s="285"/>
      <c r="D166" s="284"/>
      <c r="E166" s="284"/>
      <c r="F166" s="284"/>
      <c r="H166" s="284"/>
      <c r="I166" s="284"/>
      <c r="J166" s="284"/>
      <c r="K166" s="284"/>
      <c r="L166" s="284"/>
      <c r="M166" s="284"/>
    </row>
    <row r="167" spans="1:13">
      <c r="A167" s="284"/>
      <c r="B167" s="284"/>
      <c r="C167" s="285"/>
      <c r="D167" s="284"/>
      <c r="E167" s="284"/>
      <c r="F167" s="284"/>
      <c r="H167" s="284"/>
      <c r="I167" s="284"/>
      <c r="J167" s="284"/>
      <c r="K167" s="284"/>
      <c r="L167" s="284"/>
      <c r="M167" s="284"/>
    </row>
    <row r="168" spans="1:13">
      <c r="A168" s="284"/>
      <c r="B168" s="284"/>
      <c r="C168" s="285"/>
      <c r="D168" s="284"/>
      <c r="E168" s="284"/>
      <c r="F168" s="284"/>
      <c r="H168" s="284"/>
      <c r="I168" s="284"/>
      <c r="J168" s="284"/>
      <c r="K168" s="284"/>
      <c r="L168" s="284"/>
      <c r="M168" s="284"/>
    </row>
    <row r="169" spans="1:13">
      <c r="A169" s="284"/>
      <c r="B169" s="284"/>
      <c r="C169" s="285"/>
      <c r="D169" s="284"/>
      <c r="E169" s="284"/>
      <c r="F169" s="284"/>
      <c r="H169" s="284"/>
      <c r="I169" s="284"/>
      <c r="J169" s="284"/>
      <c r="K169" s="284"/>
      <c r="L169" s="284"/>
      <c r="M169" s="284"/>
    </row>
    <row r="170" spans="1:13">
      <c r="A170" s="284"/>
      <c r="B170" s="284"/>
      <c r="C170" s="285"/>
      <c r="D170" s="284"/>
      <c r="E170" s="284"/>
      <c r="F170" s="284"/>
      <c r="H170" s="284"/>
      <c r="I170" s="284"/>
      <c r="J170" s="284"/>
      <c r="K170" s="284"/>
      <c r="L170" s="284"/>
      <c r="M170" s="284"/>
    </row>
    <row r="171" spans="1:13">
      <c r="A171" s="284"/>
      <c r="B171" s="284"/>
      <c r="C171" s="285"/>
      <c r="D171" s="284"/>
      <c r="E171" s="284"/>
      <c r="F171" s="284"/>
      <c r="H171" s="284"/>
      <c r="I171" s="284"/>
      <c r="J171" s="284"/>
      <c r="K171" s="284"/>
      <c r="L171" s="284"/>
      <c r="M171" s="284"/>
    </row>
    <row r="172" spans="1:13">
      <c r="A172" s="284"/>
      <c r="B172" s="284"/>
      <c r="C172" s="285"/>
      <c r="D172" s="284"/>
      <c r="E172" s="284"/>
      <c r="F172" s="284"/>
      <c r="H172" s="284"/>
      <c r="I172" s="284"/>
      <c r="J172" s="284"/>
      <c r="K172" s="284"/>
      <c r="L172" s="284"/>
      <c r="M172" s="284"/>
    </row>
    <row r="173" spans="1:13">
      <c r="A173" s="284"/>
      <c r="B173" s="284"/>
      <c r="C173" s="285"/>
      <c r="D173" s="284"/>
      <c r="E173" s="284"/>
      <c r="F173" s="284"/>
      <c r="H173" s="284"/>
      <c r="I173" s="284"/>
      <c r="J173" s="284"/>
      <c r="K173" s="284"/>
      <c r="L173" s="284"/>
      <c r="M173" s="284"/>
    </row>
    <row r="174" spans="1:13">
      <c r="A174" s="284"/>
      <c r="B174" s="284"/>
      <c r="C174" s="285"/>
      <c r="D174" s="284"/>
      <c r="E174" s="284"/>
      <c r="F174" s="284"/>
      <c r="H174" s="284"/>
      <c r="I174" s="284"/>
      <c r="J174" s="284"/>
      <c r="K174" s="284"/>
      <c r="L174" s="284"/>
      <c r="M174" s="284"/>
    </row>
    <row r="175" spans="1:13">
      <c r="A175" s="284"/>
      <c r="B175" s="284"/>
      <c r="C175" s="285"/>
      <c r="D175" s="284"/>
      <c r="E175" s="284"/>
      <c r="F175" s="284"/>
      <c r="H175" s="284"/>
      <c r="I175" s="284"/>
      <c r="J175" s="284"/>
      <c r="K175" s="284"/>
      <c r="L175" s="284"/>
      <c r="M175" s="284"/>
    </row>
    <row r="176" spans="1:13">
      <c r="A176" s="284"/>
      <c r="B176" s="284"/>
      <c r="C176" s="285"/>
      <c r="D176" s="284"/>
      <c r="E176" s="284"/>
      <c r="F176" s="284"/>
      <c r="H176" s="284"/>
      <c r="I176" s="284"/>
      <c r="J176" s="284"/>
      <c r="K176" s="284"/>
      <c r="L176" s="284"/>
      <c r="M176" s="284"/>
    </row>
    <row r="177" spans="1:13">
      <c r="A177" s="284"/>
      <c r="B177" s="284"/>
      <c r="C177" s="285"/>
      <c r="D177" s="284"/>
      <c r="E177" s="284"/>
      <c r="F177" s="284"/>
      <c r="H177" s="284"/>
      <c r="I177" s="284"/>
      <c r="J177" s="284"/>
      <c r="K177" s="284"/>
      <c r="L177" s="284"/>
      <c r="M177" s="284"/>
    </row>
    <row r="178" spans="1:13">
      <c r="A178" s="284"/>
      <c r="B178" s="284"/>
      <c r="C178" s="285"/>
      <c r="D178" s="284"/>
      <c r="E178" s="284"/>
      <c r="F178" s="284"/>
      <c r="H178" s="284"/>
      <c r="I178" s="284"/>
      <c r="J178" s="284"/>
      <c r="K178" s="284"/>
      <c r="L178" s="284"/>
      <c r="M178" s="284"/>
    </row>
    <row r="179" spans="1:13">
      <c r="A179" s="284"/>
      <c r="B179" s="284"/>
      <c r="C179" s="285"/>
      <c r="D179" s="284"/>
      <c r="E179" s="284"/>
      <c r="F179" s="284"/>
      <c r="H179" s="284"/>
      <c r="I179" s="284"/>
      <c r="J179" s="284"/>
      <c r="K179" s="284"/>
      <c r="L179" s="284"/>
      <c r="M179" s="284"/>
    </row>
    <row r="180" spans="1:13">
      <c r="A180" s="284"/>
      <c r="B180" s="284"/>
      <c r="C180" s="285"/>
      <c r="D180" s="284"/>
      <c r="E180" s="284"/>
      <c r="F180" s="284"/>
      <c r="H180" s="284"/>
      <c r="I180" s="284"/>
      <c r="J180" s="284"/>
      <c r="K180" s="284"/>
      <c r="L180" s="284"/>
      <c r="M180" s="284"/>
    </row>
    <row r="181" spans="1:13">
      <c r="A181" s="284"/>
      <c r="B181" s="284"/>
      <c r="C181" s="285"/>
      <c r="D181" s="284"/>
      <c r="E181" s="284"/>
      <c r="F181" s="284"/>
      <c r="H181" s="284"/>
      <c r="I181" s="284"/>
      <c r="J181" s="284"/>
      <c r="K181" s="284"/>
      <c r="L181" s="284"/>
      <c r="M181" s="284"/>
    </row>
    <row r="182" spans="1:13">
      <c r="A182" s="284"/>
      <c r="B182" s="284"/>
      <c r="C182" s="285"/>
      <c r="D182" s="284"/>
      <c r="E182" s="284"/>
      <c r="F182" s="284"/>
      <c r="H182" s="284"/>
      <c r="I182" s="284"/>
      <c r="J182" s="284"/>
      <c r="K182" s="284"/>
      <c r="L182" s="284"/>
      <c r="M182" s="284"/>
    </row>
    <row r="183" spans="1:13">
      <c r="A183" s="284"/>
      <c r="B183" s="284"/>
      <c r="C183" s="285"/>
      <c r="D183" s="284"/>
      <c r="E183" s="284"/>
      <c r="F183" s="284"/>
      <c r="H183" s="284"/>
      <c r="I183" s="284"/>
      <c r="J183" s="284"/>
      <c r="K183" s="284"/>
      <c r="L183" s="284"/>
      <c r="M183" s="284"/>
    </row>
    <row r="184" spans="1:13">
      <c r="A184" s="284"/>
      <c r="B184" s="284"/>
      <c r="C184" s="285"/>
      <c r="D184" s="284"/>
      <c r="E184" s="284"/>
      <c r="F184" s="284"/>
      <c r="H184" s="284"/>
      <c r="I184" s="284"/>
      <c r="J184" s="284"/>
      <c r="K184" s="284"/>
      <c r="L184" s="284"/>
      <c r="M184" s="284"/>
    </row>
    <row r="185" spans="1:13">
      <c r="A185" s="284"/>
      <c r="B185" s="284"/>
      <c r="C185" s="285"/>
      <c r="D185" s="284"/>
      <c r="E185" s="284"/>
      <c r="F185" s="284"/>
      <c r="H185" s="284"/>
      <c r="I185" s="284"/>
      <c r="J185" s="284"/>
      <c r="K185" s="284"/>
      <c r="L185" s="284"/>
      <c r="M185" s="284"/>
    </row>
    <row r="186" spans="1:13">
      <c r="A186" s="284"/>
      <c r="B186" s="284"/>
      <c r="C186" s="285"/>
      <c r="D186" s="284"/>
      <c r="E186" s="284"/>
      <c r="F186" s="284"/>
      <c r="H186" s="284"/>
      <c r="I186" s="284"/>
      <c r="J186" s="284"/>
      <c r="K186" s="284"/>
      <c r="L186" s="284"/>
      <c r="M186" s="284"/>
    </row>
    <row r="187" spans="1:13">
      <c r="A187" s="284"/>
      <c r="B187" s="284"/>
      <c r="C187" s="285"/>
      <c r="D187" s="284"/>
      <c r="E187" s="284"/>
      <c r="F187" s="284"/>
      <c r="H187" s="284"/>
      <c r="I187" s="284"/>
      <c r="J187" s="284"/>
      <c r="K187" s="284"/>
      <c r="L187" s="284"/>
      <c r="M187" s="284"/>
    </row>
    <row r="188" spans="1:13">
      <c r="A188" s="284"/>
      <c r="B188" s="284"/>
      <c r="C188" s="285"/>
      <c r="D188" s="284"/>
      <c r="E188" s="284"/>
      <c r="F188" s="284"/>
      <c r="H188" s="284"/>
      <c r="I188" s="284"/>
      <c r="J188" s="284"/>
      <c r="K188" s="284"/>
      <c r="L188" s="284"/>
      <c r="M188" s="284"/>
    </row>
    <row r="189" spans="1:13">
      <c r="A189" s="284"/>
      <c r="B189" s="284"/>
      <c r="C189" s="285"/>
      <c r="D189" s="284"/>
      <c r="E189" s="284"/>
      <c r="F189" s="284"/>
      <c r="H189" s="284"/>
      <c r="I189" s="284"/>
      <c r="J189" s="284"/>
      <c r="K189" s="284"/>
      <c r="L189" s="284"/>
      <c r="M189" s="284"/>
    </row>
    <row r="190" spans="1:13">
      <c r="A190" s="284"/>
      <c r="B190" s="284"/>
      <c r="C190" s="285"/>
      <c r="D190" s="284"/>
      <c r="E190" s="284"/>
      <c r="F190" s="284"/>
      <c r="H190" s="284"/>
      <c r="I190" s="284"/>
      <c r="J190" s="284"/>
      <c r="K190" s="284"/>
      <c r="L190" s="284"/>
      <c r="M190" s="284"/>
    </row>
    <row r="191" spans="1:13">
      <c r="A191" s="284"/>
      <c r="B191" s="284"/>
      <c r="C191" s="285"/>
      <c r="D191" s="284"/>
      <c r="E191" s="284"/>
      <c r="F191" s="284"/>
      <c r="H191" s="284"/>
      <c r="I191" s="284"/>
      <c r="J191" s="284"/>
      <c r="K191" s="284"/>
      <c r="L191" s="284"/>
      <c r="M191" s="284"/>
    </row>
    <row r="192" spans="1:13">
      <c r="A192" s="284"/>
      <c r="B192" s="284"/>
      <c r="C192" s="285"/>
      <c r="D192" s="284"/>
      <c r="E192" s="284"/>
      <c r="F192" s="284"/>
      <c r="H192" s="284"/>
      <c r="I192" s="284"/>
      <c r="J192" s="284"/>
      <c r="K192" s="284"/>
      <c r="L192" s="284"/>
      <c r="M192" s="284"/>
    </row>
    <row r="193" spans="1:13">
      <c r="A193" s="284"/>
      <c r="B193" s="284"/>
      <c r="C193" s="285"/>
      <c r="D193" s="284"/>
      <c r="E193" s="284"/>
      <c r="F193" s="284"/>
      <c r="H193" s="284"/>
      <c r="I193" s="284"/>
      <c r="J193" s="284"/>
      <c r="K193" s="284"/>
      <c r="L193" s="284"/>
      <c r="M193" s="284"/>
    </row>
    <row r="194" spans="1:13">
      <c r="A194" s="284"/>
      <c r="B194" s="284"/>
      <c r="C194" s="285"/>
      <c r="D194" s="284"/>
      <c r="E194" s="284"/>
      <c r="F194" s="284"/>
      <c r="H194" s="284"/>
      <c r="I194" s="284"/>
      <c r="J194" s="284"/>
      <c r="K194" s="284"/>
      <c r="L194" s="284"/>
      <c r="M194" s="284"/>
    </row>
    <row r="195" spans="1:13">
      <c r="A195" s="284"/>
      <c r="B195" s="284"/>
      <c r="C195" s="285"/>
      <c r="D195" s="284"/>
      <c r="E195" s="284"/>
      <c r="F195" s="284"/>
      <c r="H195" s="284"/>
      <c r="I195" s="284"/>
      <c r="J195" s="284"/>
      <c r="K195" s="284"/>
      <c r="L195" s="284"/>
      <c r="M195" s="284"/>
    </row>
    <row r="196" spans="1:13">
      <c r="A196" s="284"/>
      <c r="B196" s="284"/>
      <c r="C196" s="285"/>
      <c r="D196" s="284"/>
      <c r="E196" s="284"/>
      <c r="F196" s="284"/>
      <c r="H196" s="284"/>
      <c r="I196" s="284"/>
      <c r="J196" s="284"/>
      <c r="K196" s="284"/>
      <c r="L196" s="284"/>
      <c r="M196" s="284"/>
    </row>
    <row r="197" spans="1:13">
      <c r="A197" s="284"/>
      <c r="B197" s="284"/>
      <c r="C197" s="285"/>
      <c r="D197" s="284"/>
      <c r="E197" s="284"/>
      <c r="F197" s="284"/>
      <c r="H197" s="284"/>
      <c r="I197" s="284"/>
      <c r="J197" s="284"/>
      <c r="K197" s="284"/>
      <c r="L197" s="284"/>
      <c r="M197" s="284"/>
    </row>
    <row r="198" spans="1:13">
      <c r="A198" s="284"/>
      <c r="B198" s="284"/>
      <c r="C198" s="285"/>
      <c r="D198" s="284"/>
      <c r="E198" s="284"/>
      <c r="F198" s="284"/>
      <c r="H198" s="284"/>
      <c r="I198" s="284"/>
      <c r="J198" s="284"/>
      <c r="K198" s="284"/>
      <c r="L198" s="284"/>
      <c r="M198" s="284"/>
    </row>
    <row r="199" spans="1:13">
      <c r="A199" s="284"/>
      <c r="B199" s="284"/>
      <c r="C199" s="285"/>
      <c r="D199" s="284"/>
      <c r="E199" s="284"/>
      <c r="F199" s="284"/>
      <c r="H199" s="284"/>
      <c r="I199" s="284"/>
      <c r="J199" s="284"/>
      <c r="K199" s="284"/>
      <c r="L199" s="284"/>
      <c r="M199" s="284"/>
    </row>
    <row r="200" spans="1:13">
      <c r="A200" s="284"/>
      <c r="B200" s="284"/>
      <c r="C200" s="285"/>
      <c r="D200" s="284"/>
      <c r="E200" s="284"/>
      <c r="F200" s="284"/>
      <c r="H200" s="284"/>
      <c r="I200" s="284"/>
      <c r="J200" s="284"/>
      <c r="K200" s="284"/>
      <c r="L200" s="284"/>
      <c r="M200" s="284"/>
    </row>
    <row r="201" spans="1:13">
      <c r="A201" s="284"/>
      <c r="B201" s="284"/>
      <c r="C201" s="285"/>
      <c r="D201" s="284"/>
      <c r="E201" s="284"/>
      <c r="F201" s="284"/>
      <c r="H201" s="284"/>
      <c r="I201" s="284"/>
      <c r="J201" s="284"/>
      <c r="K201" s="284"/>
      <c r="L201" s="284"/>
      <c r="M201" s="284"/>
    </row>
    <row r="202" spans="1:13">
      <c r="A202" s="284"/>
      <c r="B202" s="284"/>
      <c r="C202" s="285"/>
      <c r="D202" s="284"/>
      <c r="E202" s="284"/>
      <c r="F202" s="284"/>
      <c r="H202" s="284"/>
      <c r="I202" s="284"/>
      <c r="J202" s="284"/>
      <c r="K202" s="284"/>
      <c r="L202" s="284"/>
      <c r="M202" s="284"/>
    </row>
    <row r="203" spans="1:13">
      <c r="A203" s="284"/>
      <c r="B203" s="284"/>
      <c r="C203" s="285"/>
      <c r="D203" s="284"/>
      <c r="E203" s="284"/>
      <c r="F203" s="284"/>
      <c r="H203" s="284"/>
      <c r="I203" s="284"/>
      <c r="J203" s="284"/>
      <c r="K203" s="284"/>
      <c r="L203" s="284"/>
      <c r="M203" s="284"/>
    </row>
    <row r="204" spans="1:13">
      <c r="A204" s="284"/>
      <c r="B204" s="284"/>
      <c r="C204" s="285"/>
      <c r="D204" s="284"/>
      <c r="E204" s="284"/>
      <c r="F204" s="284"/>
      <c r="H204" s="284"/>
      <c r="I204" s="284"/>
      <c r="J204" s="284"/>
      <c r="K204" s="284"/>
      <c r="L204" s="284"/>
      <c r="M204" s="284"/>
    </row>
    <row r="205" spans="1:13">
      <c r="A205" s="284"/>
      <c r="B205" s="284"/>
      <c r="C205" s="285"/>
      <c r="D205" s="284"/>
      <c r="E205" s="284"/>
      <c r="F205" s="284"/>
      <c r="H205" s="284"/>
      <c r="I205" s="284"/>
      <c r="J205" s="284"/>
      <c r="K205" s="284"/>
      <c r="L205" s="284"/>
      <c r="M205" s="284"/>
    </row>
    <row r="206" spans="1:13">
      <c r="A206" s="284"/>
      <c r="B206" s="284"/>
      <c r="C206" s="285"/>
      <c r="D206" s="284"/>
      <c r="E206" s="284"/>
      <c r="F206" s="284"/>
      <c r="H206" s="284"/>
      <c r="I206" s="284"/>
      <c r="J206" s="284"/>
      <c r="K206" s="284"/>
      <c r="L206" s="284"/>
      <c r="M206" s="284"/>
    </row>
    <row r="207" spans="1:13">
      <c r="A207" s="284"/>
      <c r="B207" s="284"/>
      <c r="C207" s="285"/>
      <c r="D207" s="284"/>
      <c r="E207" s="284"/>
      <c r="F207" s="284"/>
      <c r="H207" s="284"/>
      <c r="I207" s="284"/>
      <c r="J207" s="284"/>
      <c r="K207" s="284"/>
      <c r="L207" s="284"/>
      <c r="M207" s="284"/>
    </row>
    <row r="208" spans="1:13">
      <c r="A208" s="284"/>
      <c r="B208" s="284"/>
      <c r="C208" s="285"/>
      <c r="D208" s="284"/>
      <c r="E208" s="284"/>
      <c r="F208" s="284"/>
      <c r="H208" s="284"/>
      <c r="I208" s="284"/>
      <c r="J208" s="284"/>
      <c r="K208" s="284"/>
      <c r="L208" s="284"/>
      <c r="M208" s="284"/>
    </row>
    <row r="209" spans="1:13">
      <c r="A209" s="284"/>
      <c r="B209" s="284"/>
      <c r="C209" s="285"/>
      <c r="D209" s="284"/>
      <c r="E209" s="284"/>
      <c r="F209" s="284"/>
      <c r="H209" s="284"/>
      <c r="I209" s="284"/>
      <c r="J209" s="284"/>
      <c r="K209" s="284"/>
      <c r="L209" s="284"/>
      <c r="M209" s="284"/>
    </row>
    <row r="210" spans="1:13">
      <c r="A210" s="284"/>
      <c r="B210" s="284"/>
      <c r="C210" s="285"/>
      <c r="D210" s="284"/>
      <c r="E210" s="284"/>
      <c r="F210" s="284"/>
      <c r="H210" s="284"/>
      <c r="I210" s="284"/>
      <c r="J210" s="284"/>
      <c r="K210" s="284"/>
      <c r="L210" s="284"/>
      <c r="M210" s="284"/>
    </row>
    <row r="211" spans="1:13">
      <c r="A211" s="284"/>
      <c r="B211" s="284"/>
      <c r="C211" s="285"/>
      <c r="D211" s="284"/>
      <c r="E211" s="284"/>
      <c r="F211" s="284"/>
      <c r="H211" s="284"/>
      <c r="I211" s="284"/>
      <c r="J211" s="284"/>
      <c r="K211" s="284"/>
      <c r="L211" s="284"/>
      <c r="M211" s="284"/>
    </row>
    <row r="212" spans="1:13">
      <c r="A212" s="284"/>
      <c r="B212" s="284"/>
      <c r="C212" s="285"/>
      <c r="D212" s="284"/>
      <c r="E212" s="284"/>
      <c r="F212" s="284"/>
      <c r="H212" s="284"/>
      <c r="I212" s="284"/>
      <c r="J212" s="284"/>
      <c r="K212" s="284"/>
      <c r="L212" s="284"/>
      <c r="M212" s="284"/>
    </row>
    <row r="213" spans="1:13">
      <c r="A213" s="284"/>
      <c r="B213" s="284"/>
      <c r="C213" s="285"/>
      <c r="D213" s="284"/>
      <c r="E213" s="284"/>
      <c r="F213" s="284"/>
      <c r="H213" s="284"/>
      <c r="I213" s="284"/>
      <c r="J213" s="284"/>
      <c r="K213" s="284"/>
      <c r="L213" s="284"/>
      <c r="M213" s="284"/>
    </row>
    <row r="214" spans="1:13">
      <c r="A214" s="284"/>
      <c r="B214" s="284"/>
      <c r="C214" s="285"/>
      <c r="D214" s="284"/>
      <c r="E214" s="284"/>
      <c r="F214" s="284"/>
      <c r="H214" s="284"/>
      <c r="I214" s="284"/>
      <c r="J214" s="284"/>
      <c r="K214" s="284"/>
      <c r="L214" s="284"/>
      <c r="M214" s="284"/>
    </row>
    <row r="215" spans="1:13">
      <c r="A215" s="284"/>
      <c r="B215" s="284"/>
      <c r="C215" s="285"/>
      <c r="D215" s="284"/>
      <c r="E215" s="284"/>
      <c r="F215" s="284"/>
      <c r="H215" s="284"/>
      <c r="I215" s="284"/>
      <c r="J215" s="284"/>
      <c r="K215" s="284"/>
      <c r="L215" s="284"/>
      <c r="M215" s="284"/>
    </row>
    <row r="216" spans="1:13">
      <c r="A216" s="284"/>
      <c r="B216" s="284"/>
      <c r="C216" s="285"/>
      <c r="D216" s="284"/>
      <c r="E216" s="284"/>
      <c r="F216" s="284"/>
      <c r="H216" s="284"/>
      <c r="I216" s="284"/>
      <c r="J216" s="284"/>
      <c r="K216" s="284"/>
      <c r="L216" s="284"/>
      <c r="M216" s="284"/>
    </row>
    <row r="217" spans="1:13">
      <c r="A217" s="284"/>
      <c r="B217" s="284"/>
      <c r="C217" s="285"/>
      <c r="D217" s="284"/>
      <c r="E217" s="284"/>
      <c r="F217" s="284"/>
      <c r="H217" s="284"/>
      <c r="I217" s="284"/>
      <c r="J217" s="284"/>
      <c r="K217" s="284"/>
      <c r="L217" s="284"/>
      <c r="M217" s="284"/>
    </row>
    <row r="218" spans="1:13">
      <c r="A218" s="284"/>
      <c r="B218" s="284"/>
      <c r="C218" s="285"/>
      <c r="D218" s="284"/>
      <c r="E218" s="284"/>
      <c r="F218" s="284"/>
      <c r="H218" s="284"/>
      <c r="I218" s="284"/>
      <c r="J218" s="284"/>
      <c r="K218" s="284"/>
      <c r="L218" s="284"/>
      <c r="M218" s="284"/>
    </row>
    <row r="219" spans="1:13">
      <c r="A219" s="284"/>
      <c r="B219" s="284"/>
      <c r="C219" s="285"/>
      <c r="D219" s="284"/>
      <c r="E219" s="284"/>
      <c r="F219" s="284"/>
      <c r="H219" s="284"/>
      <c r="I219" s="284"/>
      <c r="J219" s="284"/>
      <c r="K219" s="284"/>
      <c r="L219" s="284"/>
      <c r="M219" s="284"/>
    </row>
    <row r="220" spans="1:13">
      <c r="A220" s="284"/>
      <c r="B220" s="284"/>
      <c r="C220" s="285"/>
      <c r="D220" s="284"/>
      <c r="E220" s="284"/>
      <c r="F220" s="284"/>
      <c r="H220" s="284"/>
      <c r="I220" s="284"/>
      <c r="J220" s="284"/>
      <c r="K220" s="284"/>
      <c r="L220" s="284"/>
      <c r="M220" s="284"/>
    </row>
    <row r="221" spans="1:13">
      <c r="A221" s="284"/>
      <c r="B221" s="284"/>
      <c r="C221" s="285"/>
      <c r="D221" s="284"/>
      <c r="E221" s="284"/>
      <c r="F221" s="284"/>
      <c r="H221" s="284"/>
      <c r="I221" s="284"/>
      <c r="J221" s="284"/>
      <c r="K221" s="284"/>
      <c r="L221" s="284"/>
      <c r="M221" s="284"/>
    </row>
    <row r="222" spans="1:13">
      <c r="A222" s="284"/>
      <c r="B222" s="284"/>
      <c r="C222" s="285"/>
      <c r="D222" s="284"/>
      <c r="E222" s="284"/>
      <c r="F222" s="284"/>
      <c r="H222" s="284"/>
      <c r="I222" s="284"/>
      <c r="J222" s="284"/>
      <c r="K222" s="284"/>
      <c r="L222" s="284"/>
      <c r="M222" s="284"/>
    </row>
    <row r="223" spans="1:13">
      <c r="A223" s="284"/>
      <c r="B223" s="284"/>
      <c r="C223" s="285"/>
      <c r="D223" s="284"/>
      <c r="E223" s="284"/>
      <c r="F223" s="284"/>
      <c r="H223" s="284"/>
      <c r="I223" s="284"/>
      <c r="J223" s="284"/>
      <c r="K223" s="284"/>
      <c r="L223" s="284"/>
      <c r="M223" s="284"/>
    </row>
    <row r="224" spans="1:13">
      <c r="A224" s="284"/>
      <c r="B224" s="284"/>
      <c r="C224" s="285"/>
      <c r="D224" s="284"/>
      <c r="E224" s="284"/>
      <c r="F224" s="284"/>
      <c r="H224" s="284"/>
      <c r="I224" s="284"/>
      <c r="J224" s="284"/>
      <c r="K224" s="284"/>
      <c r="L224" s="284"/>
      <c r="M224" s="284"/>
    </row>
    <row r="225" spans="1:13">
      <c r="A225" s="284"/>
      <c r="B225" s="284"/>
      <c r="C225" s="285"/>
      <c r="D225" s="284"/>
      <c r="E225" s="284"/>
      <c r="F225" s="284"/>
      <c r="H225" s="284"/>
      <c r="I225" s="284"/>
      <c r="J225" s="284"/>
      <c r="K225" s="284"/>
      <c r="L225" s="284"/>
      <c r="M225" s="284"/>
    </row>
    <row r="226" spans="1:13">
      <c r="A226" s="284"/>
      <c r="F226" s="284"/>
      <c r="H226" s="284"/>
      <c r="I226" s="284"/>
      <c r="J226" s="284"/>
      <c r="K226" s="284"/>
      <c r="L226" s="284"/>
      <c r="M226" s="284"/>
    </row>
    <row r="227" spans="1:13">
      <c r="A227" s="284"/>
      <c r="F227" s="284"/>
      <c r="H227" s="284"/>
      <c r="I227" s="284"/>
      <c r="J227" s="284"/>
      <c r="K227" s="284"/>
      <c r="L227" s="284"/>
      <c r="M227" s="284"/>
    </row>
    <row r="228" spans="1:13">
      <c r="A228" s="284"/>
      <c r="F228" s="284"/>
      <c r="H228" s="284"/>
      <c r="I228" s="284"/>
      <c r="J228" s="284"/>
      <c r="K228" s="284"/>
      <c r="L228" s="284"/>
      <c r="M228" s="284"/>
    </row>
    <row r="229" spans="1:13">
      <c r="A229" s="284"/>
      <c r="F229" s="284"/>
      <c r="H229" s="284"/>
      <c r="I229" s="284"/>
      <c r="J229" s="284"/>
      <c r="K229" s="284"/>
      <c r="L229" s="284"/>
      <c r="M229" s="284"/>
    </row>
    <row r="230" spans="1:13">
      <c r="A230" s="284"/>
      <c r="F230" s="284"/>
      <c r="H230" s="284"/>
      <c r="I230" s="284"/>
      <c r="J230" s="284"/>
      <c r="K230" s="284"/>
      <c r="L230" s="284"/>
      <c r="M230" s="284"/>
    </row>
    <row r="231" spans="1:13">
      <c r="A231" s="284"/>
      <c r="F231" s="284"/>
      <c r="H231" s="284"/>
      <c r="I231" s="284"/>
      <c r="J231" s="284"/>
      <c r="K231" s="284"/>
      <c r="L231" s="284"/>
      <c r="M231" s="284"/>
    </row>
  </sheetData>
  <mergeCells count="4">
    <mergeCell ref="C9:E9"/>
    <mergeCell ref="C10:E10"/>
    <mergeCell ref="C11:E11"/>
    <mergeCell ref="C51:D51"/>
  </mergeCells>
  <printOptions horizontalCentered="1"/>
  <pageMargins left="0.59055118110236227" right="0.59055118110236227" top="0.59055118110236227" bottom="0.59055118110236227" header="0.59055118110236227" footer="0"/>
  <pageSetup scale="8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topLeftCell="A46" workbookViewId="0">
      <selection activeCell="E60" sqref="E60"/>
    </sheetView>
  </sheetViews>
  <sheetFormatPr baseColWidth="10" defaultRowHeight="12.75"/>
  <cols>
    <col min="1" max="1" width="3" style="297" customWidth="1"/>
    <col min="2" max="2" width="11.140625" style="297" customWidth="1"/>
    <col min="3" max="3" width="11.42578125" style="297"/>
    <col min="4" max="4" width="54.42578125" style="297" customWidth="1"/>
    <col min="5" max="5" width="16.7109375" style="297" customWidth="1"/>
    <col min="6" max="256" width="11.42578125" style="297"/>
    <col min="257" max="257" width="3" style="297" customWidth="1"/>
    <col min="258" max="258" width="11.140625" style="297" customWidth="1"/>
    <col min="259" max="259" width="11.42578125" style="297"/>
    <col min="260" max="260" width="54.42578125" style="297" customWidth="1"/>
    <col min="261" max="261" width="16.7109375" style="297" customWidth="1"/>
    <col min="262" max="512" width="11.42578125" style="297"/>
    <col min="513" max="513" width="3" style="297" customWidth="1"/>
    <col min="514" max="514" width="11.140625" style="297" customWidth="1"/>
    <col min="515" max="515" width="11.42578125" style="297"/>
    <col min="516" max="516" width="54.42578125" style="297" customWidth="1"/>
    <col min="517" max="517" width="16.7109375" style="297" customWidth="1"/>
    <col min="518" max="768" width="11.42578125" style="297"/>
    <col min="769" max="769" width="3" style="297" customWidth="1"/>
    <col min="770" max="770" width="11.140625" style="297" customWidth="1"/>
    <col min="771" max="771" width="11.42578125" style="297"/>
    <col min="772" max="772" width="54.42578125" style="297" customWidth="1"/>
    <col min="773" max="773" width="16.7109375" style="297" customWidth="1"/>
    <col min="774" max="1024" width="11.42578125" style="297"/>
    <col min="1025" max="1025" width="3" style="297" customWidth="1"/>
    <col min="1026" max="1026" width="11.140625" style="297" customWidth="1"/>
    <col min="1027" max="1027" width="11.42578125" style="297"/>
    <col min="1028" max="1028" width="54.42578125" style="297" customWidth="1"/>
    <col min="1029" max="1029" width="16.7109375" style="297" customWidth="1"/>
    <col min="1030" max="1280" width="11.42578125" style="297"/>
    <col min="1281" max="1281" width="3" style="297" customWidth="1"/>
    <col min="1282" max="1282" width="11.140625" style="297" customWidth="1"/>
    <col min="1283" max="1283" width="11.42578125" style="297"/>
    <col min="1284" max="1284" width="54.42578125" style="297" customWidth="1"/>
    <col min="1285" max="1285" width="16.7109375" style="297" customWidth="1"/>
    <col min="1286" max="1536" width="11.42578125" style="297"/>
    <col min="1537" max="1537" width="3" style="297" customWidth="1"/>
    <col min="1538" max="1538" width="11.140625" style="297" customWidth="1"/>
    <col min="1539" max="1539" width="11.42578125" style="297"/>
    <col min="1540" max="1540" width="54.42578125" style="297" customWidth="1"/>
    <col min="1541" max="1541" width="16.7109375" style="297" customWidth="1"/>
    <col min="1542" max="1792" width="11.42578125" style="297"/>
    <col min="1793" max="1793" width="3" style="297" customWidth="1"/>
    <col min="1794" max="1794" width="11.140625" style="297" customWidth="1"/>
    <col min="1795" max="1795" width="11.42578125" style="297"/>
    <col min="1796" max="1796" width="54.42578125" style="297" customWidth="1"/>
    <col min="1797" max="1797" width="16.7109375" style="297" customWidth="1"/>
    <col min="1798" max="2048" width="11.42578125" style="297"/>
    <col min="2049" max="2049" width="3" style="297" customWidth="1"/>
    <col min="2050" max="2050" width="11.140625" style="297" customWidth="1"/>
    <col min="2051" max="2051" width="11.42578125" style="297"/>
    <col min="2052" max="2052" width="54.42578125" style="297" customWidth="1"/>
    <col min="2053" max="2053" width="16.7109375" style="297" customWidth="1"/>
    <col min="2054" max="2304" width="11.42578125" style="297"/>
    <col min="2305" max="2305" width="3" style="297" customWidth="1"/>
    <col min="2306" max="2306" width="11.140625" style="297" customWidth="1"/>
    <col min="2307" max="2307" width="11.42578125" style="297"/>
    <col min="2308" max="2308" width="54.42578125" style="297" customWidth="1"/>
    <col min="2309" max="2309" width="16.7109375" style="297" customWidth="1"/>
    <col min="2310" max="2560" width="11.42578125" style="297"/>
    <col min="2561" max="2561" width="3" style="297" customWidth="1"/>
    <col min="2562" max="2562" width="11.140625" style="297" customWidth="1"/>
    <col min="2563" max="2563" width="11.42578125" style="297"/>
    <col min="2564" max="2564" width="54.42578125" style="297" customWidth="1"/>
    <col min="2565" max="2565" width="16.7109375" style="297" customWidth="1"/>
    <col min="2566" max="2816" width="11.42578125" style="297"/>
    <col min="2817" max="2817" width="3" style="297" customWidth="1"/>
    <col min="2818" max="2818" width="11.140625" style="297" customWidth="1"/>
    <col min="2819" max="2819" width="11.42578125" style="297"/>
    <col min="2820" max="2820" width="54.42578125" style="297" customWidth="1"/>
    <col min="2821" max="2821" width="16.7109375" style="297" customWidth="1"/>
    <col min="2822" max="3072" width="11.42578125" style="297"/>
    <col min="3073" max="3073" width="3" style="297" customWidth="1"/>
    <col min="3074" max="3074" width="11.140625" style="297" customWidth="1"/>
    <col min="3075" max="3075" width="11.42578125" style="297"/>
    <col min="3076" max="3076" width="54.42578125" style="297" customWidth="1"/>
    <col min="3077" max="3077" width="16.7109375" style="297" customWidth="1"/>
    <col min="3078" max="3328" width="11.42578125" style="297"/>
    <col min="3329" max="3329" width="3" style="297" customWidth="1"/>
    <col min="3330" max="3330" width="11.140625" style="297" customWidth="1"/>
    <col min="3331" max="3331" width="11.42578125" style="297"/>
    <col min="3332" max="3332" width="54.42578125" style="297" customWidth="1"/>
    <col min="3333" max="3333" width="16.7109375" style="297" customWidth="1"/>
    <col min="3334" max="3584" width="11.42578125" style="297"/>
    <col min="3585" max="3585" width="3" style="297" customWidth="1"/>
    <col min="3586" max="3586" width="11.140625" style="297" customWidth="1"/>
    <col min="3587" max="3587" width="11.42578125" style="297"/>
    <col min="3588" max="3588" width="54.42578125" style="297" customWidth="1"/>
    <col min="3589" max="3589" width="16.7109375" style="297" customWidth="1"/>
    <col min="3590" max="3840" width="11.42578125" style="297"/>
    <col min="3841" max="3841" width="3" style="297" customWidth="1"/>
    <col min="3842" max="3842" width="11.140625" style="297" customWidth="1"/>
    <col min="3843" max="3843" width="11.42578125" style="297"/>
    <col min="3844" max="3844" width="54.42578125" style="297" customWidth="1"/>
    <col min="3845" max="3845" width="16.7109375" style="297" customWidth="1"/>
    <col min="3846" max="4096" width="11.42578125" style="297"/>
    <col min="4097" max="4097" width="3" style="297" customWidth="1"/>
    <col min="4098" max="4098" width="11.140625" style="297" customWidth="1"/>
    <col min="4099" max="4099" width="11.42578125" style="297"/>
    <col min="4100" max="4100" width="54.42578125" style="297" customWidth="1"/>
    <col min="4101" max="4101" width="16.7109375" style="297" customWidth="1"/>
    <col min="4102" max="4352" width="11.42578125" style="297"/>
    <col min="4353" max="4353" width="3" style="297" customWidth="1"/>
    <col min="4354" max="4354" width="11.140625" style="297" customWidth="1"/>
    <col min="4355" max="4355" width="11.42578125" style="297"/>
    <col min="4356" max="4356" width="54.42578125" style="297" customWidth="1"/>
    <col min="4357" max="4357" width="16.7109375" style="297" customWidth="1"/>
    <col min="4358" max="4608" width="11.42578125" style="297"/>
    <col min="4609" max="4609" width="3" style="297" customWidth="1"/>
    <col min="4610" max="4610" width="11.140625" style="297" customWidth="1"/>
    <col min="4611" max="4611" width="11.42578125" style="297"/>
    <col min="4612" max="4612" width="54.42578125" style="297" customWidth="1"/>
    <col min="4613" max="4613" width="16.7109375" style="297" customWidth="1"/>
    <col min="4614" max="4864" width="11.42578125" style="297"/>
    <col min="4865" max="4865" width="3" style="297" customWidth="1"/>
    <col min="4866" max="4866" width="11.140625" style="297" customWidth="1"/>
    <col min="4867" max="4867" width="11.42578125" style="297"/>
    <col min="4868" max="4868" width="54.42578125" style="297" customWidth="1"/>
    <col min="4869" max="4869" width="16.7109375" style="297" customWidth="1"/>
    <col min="4870" max="5120" width="11.42578125" style="297"/>
    <col min="5121" max="5121" width="3" style="297" customWidth="1"/>
    <col min="5122" max="5122" width="11.140625" style="297" customWidth="1"/>
    <col min="5123" max="5123" width="11.42578125" style="297"/>
    <col min="5124" max="5124" width="54.42578125" style="297" customWidth="1"/>
    <col min="5125" max="5125" width="16.7109375" style="297" customWidth="1"/>
    <col min="5126" max="5376" width="11.42578125" style="297"/>
    <col min="5377" max="5377" width="3" style="297" customWidth="1"/>
    <col min="5378" max="5378" width="11.140625" style="297" customWidth="1"/>
    <col min="5379" max="5379" width="11.42578125" style="297"/>
    <col min="5380" max="5380" width="54.42578125" style="297" customWidth="1"/>
    <col min="5381" max="5381" width="16.7109375" style="297" customWidth="1"/>
    <col min="5382" max="5632" width="11.42578125" style="297"/>
    <col min="5633" max="5633" width="3" style="297" customWidth="1"/>
    <col min="5634" max="5634" width="11.140625" style="297" customWidth="1"/>
    <col min="5635" max="5635" width="11.42578125" style="297"/>
    <col min="5636" max="5636" width="54.42578125" style="297" customWidth="1"/>
    <col min="5637" max="5637" width="16.7109375" style="297" customWidth="1"/>
    <col min="5638" max="5888" width="11.42578125" style="297"/>
    <col min="5889" max="5889" width="3" style="297" customWidth="1"/>
    <col min="5890" max="5890" width="11.140625" style="297" customWidth="1"/>
    <col min="5891" max="5891" width="11.42578125" style="297"/>
    <col min="5892" max="5892" width="54.42578125" style="297" customWidth="1"/>
    <col min="5893" max="5893" width="16.7109375" style="297" customWidth="1"/>
    <col min="5894" max="6144" width="11.42578125" style="297"/>
    <col min="6145" max="6145" width="3" style="297" customWidth="1"/>
    <col min="6146" max="6146" width="11.140625" style="297" customWidth="1"/>
    <col min="6147" max="6147" width="11.42578125" style="297"/>
    <col min="6148" max="6148" width="54.42578125" style="297" customWidth="1"/>
    <col min="6149" max="6149" width="16.7109375" style="297" customWidth="1"/>
    <col min="6150" max="6400" width="11.42578125" style="297"/>
    <col min="6401" max="6401" width="3" style="297" customWidth="1"/>
    <col min="6402" max="6402" width="11.140625" style="297" customWidth="1"/>
    <col min="6403" max="6403" width="11.42578125" style="297"/>
    <col min="6404" max="6404" width="54.42578125" style="297" customWidth="1"/>
    <col min="6405" max="6405" width="16.7109375" style="297" customWidth="1"/>
    <col min="6406" max="6656" width="11.42578125" style="297"/>
    <col min="6657" max="6657" width="3" style="297" customWidth="1"/>
    <col min="6658" max="6658" width="11.140625" style="297" customWidth="1"/>
    <col min="6659" max="6659" width="11.42578125" style="297"/>
    <col min="6660" max="6660" width="54.42578125" style="297" customWidth="1"/>
    <col min="6661" max="6661" width="16.7109375" style="297" customWidth="1"/>
    <col min="6662" max="6912" width="11.42578125" style="297"/>
    <col min="6913" max="6913" width="3" style="297" customWidth="1"/>
    <col min="6914" max="6914" width="11.140625" style="297" customWidth="1"/>
    <col min="6915" max="6915" width="11.42578125" style="297"/>
    <col min="6916" max="6916" width="54.42578125" style="297" customWidth="1"/>
    <col min="6917" max="6917" width="16.7109375" style="297" customWidth="1"/>
    <col min="6918" max="7168" width="11.42578125" style="297"/>
    <col min="7169" max="7169" width="3" style="297" customWidth="1"/>
    <col min="7170" max="7170" width="11.140625" style="297" customWidth="1"/>
    <col min="7171" max="7171" width="11.42578125" style="297"/>
    <col min="7172" max="7172" width="54.42578125" style="297" customWidth="1"/>
    <col min="7173" max="7173" width="16.7109375" style="297" customWidth="1"/>
    <col min="7174" max="7424" width="11.42578125" style="297"/>
    <col min="7425" max="7425" width="3" style="297" customWidth="1"/>
    <col min="7426" max="7426" width="11.140625" style="297" customWidth="1"/>
    <col min="7427" max="7427" width="11.42578125" style="297"/>
    <col min="7428" max="7428" width="54.42578125" style="297" customWidth="1"/>
    <col min="7429" max="7429" width="16.7109375" style="297" customWidth="1"/>
    <col min="7430" max="7680" width="11.42578125" style="297"/>
    <col min="7681" max="7681" width="3" style="297" customWidth="1"/>
    <col min="7682" max="7682" width="11.140625" style="297" customWidth="1"/>
    <col min="7683" max="7683" width="11.42578125" style="297"/>
    <col min="7684" max="7684" width="54.42578125" style="297" customWidth="1"/>
    <col min="7685" max="7685" width="16.7109375" style="297" customWidth="1"/>
    <col min="7686" max="7936" width="11.42578125" style="297"/>
    <col min="7937" max="7937" width="3" style="297" customWidth="1"/>
    <col min="7938" max="7938" width="11.140625" style="297" customWidth="1"/>
    <col min="7939" max="7939" width="11.42578125" style="297"/>
    <col min="7940" max="7940" width="54.42578125" style="297" customWidth="1"/>
    <col min="7941" max="7941" width="16.7109375" style="297" customWidth="1"/>
    <col min="7942" max="8192" width="11.42578125" style="297"/>
    <col min="8193" max="8193" width="3" style="297" customWidth="1"/>
    <col min="8194" max="8194" width="11.140625" style="297" customWidth="1"/>
    <col min="8195" max="8195" width="11.42578125" style="297"/>
    <col min="8196" max="8196" width="54.42578125" style="297" customWidth="1"/>
    <col min="8197" max="8197" width="16.7109375" style="297" customWidth="1"/>
    <col min="8198" max="8448" width="11.42578125" style="297"/>
    <col min="8449" max="8449" width="3" style="297" customWidth="1"/>
    <col min="8450" max="8450" width="11.140625" style="297" customWidth="1"/>
    <col min="8451" max="8451" width="11.42578125" style="297"/>
    <col min="8452" max="8452" width="54.42578125" style="297" customWidth="1"/>
    <col min="8453" max="8453" width="16.7109375" style="297" customWidth="1"/>
    <col min="8454" max="8704" width="11.42578125" style="297"/>
    <col min="8705" max="8705" width="3" style="297" customWidth="1"/>
    <col min="8706" max="8706" width="11.140625" style="297" customWidth="1"/>
    <col min="8707" max="8707" width="11.42578125" style="297"/>
    <col min="8708" max="8708" width="54.42578125" style="297" customWidth="1"/>
    <col min="8709" max="8709" width="16.7109375" style="297" customWidth="1"/>
    <col min="8710" max="8960" width="11.42578125" style="297"/>
    <col min="8961" max="8961" width="3" style="297" customWidth="1"/>
    <col min="8962" max="8962" width="11.140625" style="297" customWidth="1"/>
    <col min="8963" max="8963" width="11.42578125" style="297"/>
    <col min="8964" max="8964" width="54.42578125" style="297" customWidth="1"/>
    <col min="8965" max="8965" width="16.7109375" style="297" customWidth="1"/>
    <col min="8966" max="9216" width="11.42578125" style="297"/>
    <col min="9217" max="9217" width="3" style="297" customWidth="1"/>
    <col min="9218" max="9218" width="11.140625" style="297" customWidth="1"/>
    <col min="9219" max="9219" width="11.42578125" style="297"/>
    <col min="9220" max="9220" width="54.42578125" style="297" customWidth="1"/>
    <col min="9221" max="9221" width="16.7109375" style="297" customWidth="1"/>
    <col min="9222" max="9472" width="11.42578125" style="297"/>
    <col min="9473" max="9473" width="3" style="297" customWidth="1"/>
    <col min="9474" max="9474" width="11.140625" style="297" customWidth="1"/>
    <col min="9475" max="9475" width="11.42578125" style="297"/>
    <col min="9476" max="9476" width="54.42578125" style="297" customWidth="1"/>
    <col min="9477" max="9477" width="16.7109375" style="297" customWidth="1"/>
    <col min="9478" max="9728" width="11.42578125" style="297"/>
    <col min="9729" max="9729" width="3" style="297" customWidth="1"/>
    <col min="9730" max="9730" width="11.140625" style="297" customWidth="1"/>
    <col min="9731" max="9731" width="11.42578125" style="297"/>
    <col min="9732" max="9732" width="54.42578125" style="297" customWidth="1"/>
    <col min="9733" max="9733" width="16.7109375" style="297" customWidth="1"/>
    <col min="9734" max="9984" width="11.42578125" style="297"/>
    <col min="9985" max="9985" width="3" style="297" customWidth="1"/>
    <col min="9986" max="9986" width="11.140625" style="297" customWidth="1"/>
    <col min="9987" max="9987" width="11.42578125" style="297"/>
    <col min="9988" max="9988" width="54.42578125" style="297" customWidth="1"/>
    <col min="9989" max="9989" width="16.7109375" style="297" customWidth="1"/>
    <col min="9990" max="10240" width="11.42578125" style="297"/>
    <col min="10241" max="10241" width="3" style="297" customWidth="1"/>
    <col min="10242" max="10242" width="11.140625" style="297" customWidth="1"/>
    <col min="10243" max="10243" width="11.42578125" style="297"/>
    <col min="10244" max="10244" width="54.42578125" style="297" customWidth="1"/>
    <col min="10245" max="10245" width="16.7109375" style="297" customWidth="1"/>
    <col min="10246" max="10496" width="11.42578125" style="297"/>
    <col min="10497" max="10497" width="3" style="297" customWidth="1"/>
    <col min="10498" max="10498" width="11.140625" style="297" customWidth="1"/>
    <col min="10499" max="10499" width="11.42578125" style="297"/>
    <col min="10500" max="10500" width="54.42578125" style="297" customWidth="1"/>
    <col min="10501" max="10501" width="16.7109375" style="297" customWidth="1"/>
    <col min="10502" max="10752" width="11.42578125" style="297"/>
    <col min="10753" max="10753" width="3" style="297" customWidth="1"/>
    <col min="10754" max="10754" width="11.140625" style="297" customWidth="1"/>
    <col min="10755" max="10755" width="11.42578125" style="297"/>
    <col min="10756" max="10756" width="54.42578125" style="297" customWidth="1"/>
    <col min="10757" max="10757" width="16.7109375" style="297" customWidth="1"/>
    <col min="10758" max="11008" width="11.42578125" style="297"/>
    <col min="11009" max="11009" width="3" style="297" customWidth="1"/>
    <col min="11010" max="11010" width="11.140625" style="297" customWidth="1"/>
    <col min="11011" max="11011" width="11.42578125" style="297"/>
    <col min="11012" max="11012" width="54.42578125" style="297" customWidth="1"/>
    <col min="11013" max="11013" width="16.7109375" style="297" customWidth="1"/>
    <col min="11014" max="11264" width="11.42578125" style="297"/>
    <col min="11265" max="11265" width="3" style="297" customWidth="1"/>
    <col min="11266" max="11266" width="11.140625" style="297" customWidth="1"/>
    <col min="11267" max="11267" width="11.42578125" style="297"/>
    <col min="11268" max="11268" width="54.42578125" style="297" customWidth="1"/>
    <col min="11269" max="11269" width="16.7109375" style="297" customWidth="1"/>
    <col min="11270" max="11520" width="11.42578125" style="297"/>
    <col min="11521" max="11521" width="3" style="297" customWidth="1"/>
    <col min="11522" max="11522" width="11.140625" style="297" customWidth="1"/>
    <col min="11523" max="11523" width="11.42578125" style="297"/>
    <col min="11524" max="11524" width="54.42578125" style="297" customWidth="1"/>
    <col min="11525" max="11525" width="16.7109375" style="297" customWidth="1"/>
    <col min="11526" max="11776" width="11.42578125" style="297"/>
    <col min="11777" max="11777" width="3" style="297" customWidth="1"/>
    <col min="11778" max="11778" width="11.140625" style="297" customWidth="1"/>
    <col min="11779" max="11779" width="11.42578125" style="297"/>
    <col min="11780" max="11780" width="54.42578125" style="297" customWidth="1"/>
    <col min="11781" max="11781" width="16.7109375" style="297" customWidth="1"/>
    <col min="11782" max="12032" width="11.42578125" style="297"/>
    <col min="12033" max="12033" width="3" style="297" customWidth="1"/>
    <col min="12034" max="12034" width="11.140625" style="297" customWidth="1"/>
    <col min="12035" max="12035" width="11.42578125" style="297"/>
    <col min="12036" max="12036" width="54.42578125" style="297" customWidth="1"/>
    <col min="12037" max="12037" width="16.7109375" style="297" customWidth="1"/>
    <col min="12038" max="12288" width="11.42578125" style="297"/>
    <col min="12289" max="12289" width="3" style="297" customWidth="1"/>
    <col min="12290" max="12290" width="11.140625" style="297" customWidth="1"/>
    <col min="12291" max="12291" width="11.42578125" style="297"/>
    <col min="12292" max="12292" width="54.42578125" style="297" customWidth="1"/>
    <col min="12293" max="12293" width="16.7109375" style="297" customWidth="1"/>
    <col min="12294" max="12544" width="11.42578125" style="297"/>
    <col min="12545" max="12545" width="3" style="297" customWidth="1"/>
    <col min="12546" max="12546" width="11.140625" style="297" customWidth="1"/>
    <col min="12547" max="12547" width="11.42578125" style="297"/>
    <col min="12548" max="12548" width="54.42578125" style="297" customWidth="1"/>
    <col min="12549" max="12549" width="16.7109375" style="297" customWidth="1"/>
    <col min="12550" max="12800" width="11.42578125" style="297"/>
    <col min="12801" max="12801" width="3" style="297" customWidth="1"/>
    <col min="12802" max="12802" width="11.140625" style="297" customWidth="1"/>
    <col min="12803" max="12803" width="11.42578125" style="297"/>
    <col min="12804" max="12804" width="54.42578125" style="297" customWidth="1"/>
    <col min="12805" max="12805" width="16.7109375" style="297" customWidth="1"/>
    <col min="12806" max="13056" width="11.42578125" style="297"/>
    <col min="13057" max="13057" width="3" style="297" customWidth="1"/>
    <col min="13058" max="13058" width="11.140625" style="297" customWidth="1"/>
    <col min="13059" max="13059" width="11.42578125" style="297"/>
    <col min="13060" max="13060" width="54.42578125" style="297" customWidth="1"/>
    <col min="13061" max="13061" width="16.7109375" style="297" customWidth="1"/>
    <col min="13062" max="13312" width="11.42578125" style="297"/>
    <col min="13313" max="13313" width="3" style="297" customWidth="1"/>
    <col min="13314" max="13314" width="11.140625" style="297" customWidth="1"/>
    <col min="13315" max="13315" width="11.42578125" style="297"/>
    <col min="13316" max="13316" width="54.42578125" style="297" customWidth="1"/>
    <col min="13317" max="13317" width="16.7109375" style="297" customWidth="1"/>
    <col min="13318" max="13568" width="11.42578125" style="297"/>
    <col min="13569" max="13569" width="3" style="297" customWidth="1"/>
    <col min="13570" max="13570" width="11.140625" style="297" customWidth="1"/>
    <col min="13571" max="13571" width="11.42578125" style="297"/>
    <col min="13572" max="13572" width="54.42578125" style="297" customWidth="1"/>
    <col min="13573" max="13573" width="16.7109375" style="297" customWidth="1"/>
    <col min="13574" max="13824" width="11.42578125" style="297"/>
    <col min="13825" max="13825" width="3" style="297" customWidth="1"/>
    <col min="13826" max="13826" width="11.140625" style="297" customWidth="1"/>
    <col min="13827" max="13827" width="11.42578125" style="297"/>
    <col min="13828" max="13828" width="54.42578125" style="297" customWidth="1"/>
    <col min="13829" max="13829" width="16.7109375" style="297" customWidth="1"/>
    <col min="13830" max="14080" width="11.42578125" style="297"/>
    <col min="14081" max="14081" width="3" style="297" customWidth="1"/>
    <col min="14082" max="14082" width="11.140625" style="297" customWidth="1"/>
    <col min="14083" max="14083" width="11.42578125" style="297"/>
    <col min="14084" max="14084" width="54.42578125" style="297" customWidth="1"/>
    <col min="14085" max="14085" width="16.7109375" style="297" customWidth="1"/>
    <col min="14086" max="14336" width="11.42578125" style="297"/>
    <col min="14337" max="14337" width="3" style="297" customWidth="1"/>
    <col min="14338" max="14338" width="11.140625" style="297" customWidth="1"/>
    <col min="14339" max="14339" width="11.42578125" style="297"/>
    <col min="14340" max="14340" width="54.42578125" style="297" customWidth="1"/>
    <col min="14341" max="14341" width="16.7109375" style="297" customWidth="1"/>
    <col min="14342" max="14592" width="11.42578125" style="297"/>
    <col min="14593" max="14593" width="3" style="297" customWidth="1"/>
    <col min="14594" max="14594" width="11.140625" style="297" customWidth="1"/>
    <col min="14595" max="14595" width="11.42578125" style="297"/>
    <col min="14596" max="14596" width="54.42578125" style="297" customWidth="1"/>
    <col min="14597" max="14597" width="16.7109375" style="297" customWidth="1"/>
    <col min="14598" max="14848" width="11.42578125" style="297"/>
    <col min="14849" max="14849" width="3" style="297" customWidth="1"/>
    <col min="14850" max="14850" width="11.140625" style="297" customWidth="1"/>
    <col min="14851" max="14851" width="11.42578125" style="297"/>
    <col min="14852" max="14852" width="54.42578125" style="297" customWidth="1"/>
    <col min="14853" max="14853" width="16.7109375" style="297" customWidth="1"/>
    <col min="14854" max="15104" width="11.42578125" style="297"/>
    <col min="15105" max="15105" width="3" style="297" customWidth="1"/>
    <col min="15106" max="15106" width="11.140625" style="297" customWidth="1"/>
    <col min="15107" max="15107" width="11.42578125" style="297"/>
    <col min="15108" max="15108" width="54.42578125" style="297" customWidth="1"/>
    <col min="15109" max="15109" width="16.7109375" style="297" customWidth="1"/>
    <col min="15110" max="15360" width="11.42578125" style="297"/>
    <col min="15361" max="15361" width="3" style="297" customWidth="1"/>
    <col min="15362" max="15362" width="11.140625" style="297" customWidth="1"/>
    <col min="15363" max="15363" width="11.42578125" style="297"/>
    <col min="15364" max="15364" width="54.42578125" style="297" customWidth="1"/>
    <col min="15365" max="15365" width="16.7109375" style="297" customWidth="1"/>
    <col min="15366" max="15616" width="11.42578125" style="297"/>
    <col min="15617" max="15617" width="3" style="297" customWidth="1"/>
    <col min="15618" max="15618" width="11.140625" style="297" customWidth="1"/>
    <col min="15619" max="15619" width="11.42578125" style="297"/>
    <col min="15620" max="15620" width="54.42578125" style="297" customWidth="1"/>
    <col min="15621" max="15621" width="16.7109375" style="297" customWidth="1"/>
    <col min="15622" max="15872" width="11.42578125" style="297"/>
    <col min="15873" max="15873" width="3" style="297" customWidth="1"/>
    <col min="15874" max="15874" width="11.140625" style="297" customWidth="1"/>
    <col min="15875" max="15875" width="11.42578125" style="297"/>
    <col min="15876" max="15876" width="54.42578125" style="297" customWidth="1"/>
    <col min="15877" max="15877" width="16.7109375" style="297" customWidth="1"/>
    <col min="15878" max="16128" width="11.42578125" style="297"/>
    <col min="16129" max="16129" width="3" style="297" customWidth="1"/>
    <col min="16130" max="16130" width="11.140625" style="297" customWidth="1"/>
    <col min="16131" max="16131" width="11.42578125" style="297"/>
    <col min="16132" max="16132" width="54.42578125" style="297" customWidth="1"/>
    <col min="16133" max="16133" width="16.7109375" style="297" customWidth="1"/>
    <col min="16134" max="16384" width="11.42578125" style="297"/>
  </cols>
  <sheetData>
    <row r="1" spans="2:5">
      <c r="B1" s="125"/>
      <c r="C1" s="125"/>
      <c r="D1" s="125"/>
      <c r="E1" s="125"/>
    </row>
    <row r="2" spans="2:5">
      <c r="B2" s="125"/>
      <c r="C2" s="125"/>
      <c r="D2" s="125"/>
      <c r="E2" s="125"/>
    </row>
    <row r="3" spans="2:5">
      <c r="B3" s="284"/>
      <c r="C3" s="284"/>
      <c r="D3" s="284"/>
      <c r="E3" s="284"/>
    </row>
    <row r="4" spans="2:5">
      <c r="B4" s="284"/>
      <c r="C4" s="284"/>
      <c r="D4" s="284"/>
      <c r="E4" s="284"/>
    </row>
    <row r="5" spans="2:5">
      <c r="B5" s="284"/>
      <c r="C5" s="284"/>
      <c r="D5" s="284"/>
      <c r="E5" s="284"/>
    </row>
    <row r="6" spans="2:5">
      <c r="B6" s="284"/>
      <c r="C6" s="284"/>
      <c r="D6" s="284"/>
      <c r="E6" s="284"/>
    </row>
    <row r="7" spans="2:5">
      <c r="B7" s="284"/>
      <c r="C7" s="284"/>
      <c r="D7" s="284"/>
      <c r="E7" s="284"/>
    </row>
    <row r="8" spans="2:5">
      <c r="B8" s="284"/>
      <c r="C8" s="284"/>
      <c r="D8" s="284"/>
      <c r="E8" s="284"/>
    </row>
    <row r="9" spans="2:5" ht="15.75" customHeight="1">
      <c r="B9" s="1034"/>
      <c r="C9" s="1034"/>
      <c r="D9" s="1034"/>
      <c r="E9" s="1034"/>
    </row>
    <row r="10" spans="2:5" ht="14.25" customHeight="1">
      <c r="B10" s="1021"/>
      <c r="C10" s="1021"/>
      <c r="D10" s="1021"/>
      <c r="E10" s="1021"/>
    </row>
    <row r="11" spans="2:5" ht="11.25" customHeight="1">
      <c r="B11" s="1021"/>
      <c r="C11" s="1021"/>
      <c r="D11" s="1021"/>
      <c r="E11" s="1021"/>
    </row>
    <row r="12" spans="2:5">
      <c r="B12" s="148"/>
      <c r="C12" s="148"/>
      <c r="D12" s="148"/>
      <c r="E12" s="148"/>
    </row>
    <row r="13" spans="2:5">
      <c r="B13" s="200"/>
      <c r="C13" s="200"/>
      <c r="D13" s="148"/>
      <c r="E13" s="149"/>
    </row>
    <row r="14" spans="2:5" ht="18">
      <c r="B14" s="1021" t="s">
        <v>382</v>
      </c>
      <c r="C14" s="1021"/>
      <c r="D14" s="1021"/>
      <c r="E14" s="1021"/>
    </row>
    <row r="15" spans="2:5">
      <c r="B15" s="203"/>
      <c r="C15" s="203"/>
      <c r="D15" s="203"/>
      <c r="E15" s="203"/>
    </row>
    <row r="16" spans="2:5">
      <c r="B16" s="203"/>
      <c r="C16" s="203"/>
      <c r="D16" s="203"/>
      <c r="E16" s="203"/>
    </row>
    <row r="17" spans="2:5">
      <c r="B17" s="203"/>
      <c r="C17" s="203"/>
      <c r="D17" s="203"/>
      <c r="E17" s="203"/>
    </row>
    <row r="18" spans="2:5">
      <c r="B18" s="203"/>
      <c r="C18" s="203"/>
      <c r="D18" s="203"/>
      <c r="E18" s="203"/>
    </row>
    <row r="19" spans="2:5">
      <c r="B19" s="203"/>
      <c r="C19" s="203"/>
      <c r="D19" s="203"/>
      <c r="E19" s="203"/>
    </row>
    <row r="20" spans="2:5">
      <c r="B20" s="203"/>
      <c r="C20" s="203"/>
      <c r="D20" s="203"/>
      <c r="E20" s="203"/>
    </row>
    <row r="21" spans="2:5">
      <c r="B21" s="203"/>
      <c r="C21" s="203"/>
      <c r="D21" s="203"/>
      <c r="E21" s="203"/>
    </row>
    <row r="22" spans="2:5" ht="18">
      <c r="B22" s="1021" t="s">
        <v>1518</v>
      </c>
      <c r="C22" s="1021"/>
      <c r="D22" s="1021"/>
      <c r="E22" s="1021"/>
    </row>
    <row r="23" spans="2:5">
      <c r="B23" s="203"/>
      <c r="C23" s="203"/>
      <c r="D23" s="203"/>
      <c r="E23" s="203"/>
    </row>
    <row r="24" spans="2:5">
      <c r="B24" s="203"/>
      <c r="C24" s="203"/>
      <c r="D24" s="203"/>
      <c r="E24" s="203"/>
    </row>
    <row r="25" spans="2:5">
      <c r="B25" s="203"/>
      <c r="C25" s="203"/>
      <c r="D25" s="203"/>
      <c r="E25" s="203"/>
    </row>
    <row r="26" spans="2:5">
      <c r="B26" s="203"/>
      <c r="C26" s="203"/>
      <c r="D26" s="203"/>
      <c r="E26" s="203"/>
    </row>
    <row r="27" spans="2:5">
      <c r="B27" s="203"/>
      <c r="C27" s="203"/>
      <c r="D27" s="203"/>
      <c r="E27" s="203"/>
    </row>
    <row r="28" spans="2:5">
      <c r="B28" s="203"/>
      <c r="C28" s="203"/>
      <c r="D28" s="203"/>
      <c r="E28" s="203"/>
    </row>
    <row r="29" spans="2:5">
      <c r="B29" s="200"/>
      <c r="C29" s="200"/>
      <c r="D29" s="148"/>
      <c r="E29" s="149"/>
    </row>
    <row r="30" spans="2:5" ht="18">
      <c r="B30" s="1021" t="s">
        <v>1519</v>
      </c>
      <c r="C30" s="1021"/>
      <c r="D30" s="1021"/>
      <c r="E30" s="1021"/>
    </row>
    <row r="31" spans="2:5">
      <c r="B31" s="200"/>
      <c r="C31" s="200"/>
      <c r="D31" s="148"/>
      <c r="E31" s="149"/>
    </row>
    <row r="32" spans="2:5">
      <c r="B32" s="200"/>
      <c r="C32" s="200"/>
      <c r="D32" s="148"/>
      <c r="E32" s="149"/>
    </row>
    <row r="33" spans="2:5">
      <c r="B33" s="200"/>
      <c r="C33" s="200"/>
      <c r="D33" s="148"/>
      <c r="E33" s="149"/>
    </row>
    <row r="34" spans="2:5">
      <c r="B34" s="200"/>
      <c r="C34" s="200"/>
      <c r="D34" s="148"/>
      <c r="E34" s="149"/>
    </row>
    <row r="35" spans="2:5">
      <c r="B35" s="200"/>
      <c r="C35" s="200"/>
      <c r="D35" s="148"/>
      <c r="E35" s="149"/>
    </row>
    <row r="36" spans="2:5">
      <c r="B36" s="200"/>
      <c r="C36" s="200"/>
      <c r="D36" s="148"/>
      <c r="E36" s="149"/>
    </row>
    <row r="37" spans="2:5">
      <c r="B37" s="200"/>
      <c r="C37" s="200"/>
      <c r="D37" s="148"/>
      <c r="E37" s="149"/>
    </row>
    <row r="38" spans="2:5" ht="18">
      <c r="B38" s="1021" t="s">
        <v>0</v>
      </c>
      <c r="C38" s="1021"/>
      <c r="D38" s="1021"/>
      <c r="E38" s="1021"/>
    </row>
    <row r="39" spans="2:5">
      <c r="B39" s="200"/>
      <c r="C39" s="200"/>
      <c r="D39" s="148"/>
      <c r="E39" s="149"/>
    </row>
    <row r="40" spans="2:5">
      <c r="B40" s="149"/>
      <c r="C40" s="320"/>
      <c r="D40" s="186"/>
      <c r="E40" s="186"/>
    </row>
    <row r="41" spans="2:5" ht="13.5" customHeight="1">
      <c r="B41" s="1021"/>
      <c r="C41" s="1021"/>
      <c r="D41" s="1021"/>
      <c r="E41" s="495"/>
    </row>
    <row r="42" spans="2:5">
      <c r="B42" s="182"/>
      <c r="C42" s="182"/>
      <c r="D42" s="182"/>
      <c r="E42" s="160"/>
    </row>
    <row r="43" spans="2:5">
      <c r="B43" s="200"/>
      <c r="C43" s="200"/>
      <c r="D43" s="148"/>
      <c r="E43" s="149"/>
    </row>
    <row r="44" spans="2:5">
      <c r="B44" s="200"/>
      <c r="C44" s="200"/>
      <c r="D44" s="148"/>
      <c r="E44" s="149"/>
    </row>
    <row r="45" spans="2:5">
      <c r="B45" s="200"/>
      <c r="C45" s="200"/>
      <c r="D45" s="148"/>
      <c r="E45" s="149"/>
    </row>
    <row r="46" spans="2:5">
      <c r="B46" s="200"/>
      <c r="C46" s="496"/>
      <c r="D46" s="148"/>
      <c r="E46" s="149"/>
    </row>
    <row r="47" spans="2:5">
      <c r="B47" s="200"/>
      <c r="D47" s="497" t="s">
        <v>1627</v>
      </c>
      <c r="E47" s="149"/>
    </row>
    <row r="48" spans="2:5">
      <c r="B48" s="200"/>
      <c r="C48" s="200"/>
      <c r="D48" s="148"/>
      <c r="E48" s="149"/>
    </row>
    <row r="49" spans="2:5">
      <c r="B49" s="200"/>
      <c r="C49" s="496"/>
      <c r="D49" s="148"/>
      <c r="E49" s="149"/>
    </row>
    <row r="50" spans="2:5">
      <c r="B50" s="200"/>
      <c r="C50" s="200"/>
      <c r="D50" s="148"/>
      <c r="E50" s="149"/>
    </row>
    <row r="51" spans="2:5">
      <c r="B51" s="200"/>
      <c r="C51" s="200"/>
      <c r="D51" s="148"/>
      <c r="E51" s="149"/>
    </row>
    <row r="52" spans="2:5">
      <c r="B52" s="200"/>
      <c r="C52" s="200"/>
      <c r="D52" s="148"/>
      <c r="E52" s="149"/>
    </row>
    <row r="53" spans="2:5">
      <c r="B53" s="200"/>
      <c r="C53" s="200"/>
      <c r="D53" s="148"/>
      <c r="E53" s="149"/>
    </row>
    <row r="54" spans="2:5">
      <c r="B54" s="200"/>
      <c r="C54" s="200"/>
      <c r="D54" s="148"/>
      <c r="E54" s="149"/>
    </row>
    <row r="55" spans="2:5">
      <c r="B55" s="200"/>
      <c r="C55" s="200"/>
      <c r="D55" s="148"/>
      <c r="E55" s="149"/>
    </row>
    <row r="56" spans="2:5">
      <c r="B56" s="148"/>
      <c r="C56" s="148"/>
      <c r="D56" s="148"/>
      <c r="E56" s="149"/>
    </row>
    <row r="57" spans="2:5" ht="18">
      <c r="B57" s="1021"/>
      <c r="C57" s="1021"/>
      <c r="D57" s="1021"/>
      <c r="E57" s="495"/>
    </row>
    <row r="58" spans="2:5">
      <c r="B58" s="128"/>
      <c r="C58" s="128"/>
      <c r="D58" s="128"/>
      <c r="E58" s="128"/>
    </row>
  </sheetData>
  <mergeCells count="9">
    <mergeCell ref="B38:E38"/>
    <mergeCell ref="B41:D41"/>
    <mergeCell ref="B57:D57"/>
    <mergeCell ref="B9:E9"/>
    <mergeCell ref="B10:E10"/>
    <mergeCell ref="B11:E11"/>
    <mergeCell ref="B14:E14"/>
    <mergeCell ref="B22:E22"/>
    <mergeCell ref="B30:E30"/>
  </mergeCells>
  <pageMargins left="0.23622047244094491" right="0.35433070866141736" top="0.39370078740157483" bottom="0.59055118110236227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821"/>
  <sheetViews>
    <sheetView view="pageBreakPreview" topLeftCell="B16" zoomScale="80" zoomScaleNormal="85" zoomScaleSheetLayoutView="80" zoomScalePageLayoutView="70" workbookViewId="0">
      <selection activeCell="G68" sqref="G68"/>
    </sheetView>
  </sheetViews>
  <sheetFormatPr baseColWidth="10" defaultRowHeight="15"/>
  <cols>
    <col min="1" max="1" width="5" style="591" hidden="1" customWidth="1"/>
    <col min="2" max="2" width="8.7109375" style="591" customWidth="1"/>
    <col min="3" max="3" width="8.140625" style="591" customWidth="1"/>
    <col min="4" max="4" width="9.5703125" style="591" customWidth="1"/>
    <col min="5" max="5" width="7.28515625" style="591" customWidth="1"/>
    <col min="6" max="6" width="11.42578125" style="591"/>
    <col min="7" max="7" width="31.42578125" style="591" customWidth="1"/>
    <col min="8" max="8" width="48.42578125" style="591" customWidth="1"/>
    <col min="9" max="9" width="21.5703125" style="591" customWidth="1"/>
    <col min="10" max="10" width="11.7109375" style="591" bestFit="1" customWidth="1"/>
    <col min="11" max="11" width="19.42578125" style="591" bestFit="1" customWidth="1"/>
    <col min="12" max="12" width="13.140625" style="591" bestFit="1" customWidth="1"/>
    <col min="13" max="259" width="11.42578125" style="591"/>
    <col min="260" max="260" width="11.7109375" style="591" customWidth="1"/>
    <col min="261" max="262" width="11.42578125" style="591"/>
    <col min="263" max="263" width="8.85546875" style="591" customWidth="1"/>
    <col min="264" max="264" width="49" style="591" customWidth="1"/>
    <col min="265" max="265" width="21.5703125" style="591" customWidth="1"/>
    <col min="266" max="266" width="11.42578125" style="591"/>
    <col min="267" max="267" width="14.5703125" style="591" bestFit="1" customWidth="1"/>
    <col min="268" max="268" width="11.85546875" style="591" bestFit="1" customWidth="1"/>
    <col min="269" max="515" width="11.42578125" style="591"/>
    <col min="516" max="516" width="11.7109375" style="591" customWidth="1"/>
    <col min="517" max="518" width="11.42578125" style="591"/>
    <col min="519" max="519" width="8.85546875" style="591" customWidth="1"/>
    <col min="520" max="520" width="49" style="591" customWidth="1"/>
    <col min="521" max="521" width="21.5703125" style="591" customWidth="1"/>
    <col min="522" max="522" width="11.42578125" style="591"/>
    <col min="523" max="523" width="14.5703125" style="591" bestFit="1" customWidth="1"/>
    <col min="524" max="524" width="11.85546875" style="591" bestFit="1" customWidth="1"/>
    <col min="525" max="771" width="11.42578125" style="591"/>
    <col min="772" max="772" width="11.7109375" style="591" customWidth="1"/>
    <col min="773" max="774" width="11.42578125" style="591"/>
    <col min="775" max="775" width="8.85546875" style="591" customWidth="1"/>
    <col min="776" max="776" width="49" style="591" customWidth="1"/>
    <col min="777" max="777" width="21.5703125" style="591" customWidth="1"/>
    <col min="778" max="778" width="11.42578125" style="591"/>
    <col min="779" max="779" width="14.5703125" style="591" bestFit="1" customWidth="1"/>
    <col min="780" max="780" width="11.85546875" style="591" bestFit="1" customWidth="1"/>
    <col min="781" max="1027" width="11.42578125" style="591"/>
    <col min="1028" max="1028" width="11.7109375" style="591" customWidth="1"/>
    <col min="1029" max="1030" width="11.42578125" style="591"/>
    <col min="1031" max="1031" width="8.85546875" style="591" customWidth="1"/>
    <col min="1032" max="1032" width="49" style="591" customWidth="1"/>
    <col min="1033" max="1033" width="21.5703125" style="591" customWidth="1"/>
    <col min="1034" max="1034" width="11.42578125" style="591"/>
    <col min="1035" max="1035" width="14.5703125" style="591" bestFit="1" customWidth="1"/>
    <col min="1036" max="1036" width="11.85546875" style="591" bestFit="1" customWidth="1"/>
    <col min="1037" max="1283" width="11.42578125" style="591"/>
    <col min="1284" max="1284" width="11.7109375" style="591" customWidth="1"/>
    <col min="1285" max="1286" width="11.42578125" style="591"/>
    <col min="1287" max="1287" width="8.85546875" style="591" customWidth="1"/>
    <col min="1288" max="1288" width="49" style="591" customWidth="1"/>
    <col min="1289" max="1289" width="21.5703125" style="591" customWidth="1"/>
    <col min="1290" max="1290" width="11.42578125" style="591"/>
    <col min="1291" max="1291" width="14.5703125" style="591" bestFit="1" customWidth="1"/>
    <col min="1292" max="1292" width="11.85546875" style="591" bestFit="1" customWidth="1"/>
    <col min="1293" max="1539" width="11.42578125" style="591"/>
    <col min="1540" max="1540" width="11.7109375" style="591" customWidth="1"/>
    <col min="1541" max="1542" width="11.42578125" style="591"/>
    <col min="1543" max="1543" width="8.85546875" style="591" customWidth="1"/>
    <col min="1544" max="1544" width="49" style="591" customWidth="1"/>
    <col min="1545" max="1545" width="21.5703125" style="591" customWidth="1"/>
    <col min="1546" max="1546" width="11.42578125" style="591"/>
    <col min="1547" max="1547" width="14.5703125" style="591" bestFit="1" customWidth="1"/>
    <col min="1548" max="1548" width="11.85546875" style="591" bestFit="1" customWidth="1"/>
    <col min="1549" max="1795" width="11.42578125" style="591"/>
    <col min="1796" max="1796" width="11.7109375" style="591" customWidth="1"/>
    <col min="1797" max="1798" width="11.42578125" style="591"/>
    <col min="1799" max="1799" width="8.85546875" style="591" customWidth="1"/>
    <col min="1800" max="1800" width="49" style="591" customWidth="1"/>
    <col min="1801" max="1801" width="21.5703125" style="591" customWidth="1"/>
    <col min="1802" max="1802" width="11.42578125" style="591"/>
    <col min="1803" max="1803" width="14.5703125" style="591" bestFit="1" customWidth="1"/>
    <col min="1804" max="1804" width="11.85546875" style="591" bestFit="1" customWidth="1"/>
    <col min="1805" max="2051" width="11.42578125" style="591"/>
    <col min="2052" max="2052" width="11.7109375" style="591" customWidth="1"/>
    <col min="2053" max="2054" width="11.42578125" style="591"/>
    <col min="2055" max="2055" width="8.85546875" style="591" customWidth="1"/>
    <col min="2056" max="2056" width="49" style="591" customWidth="1"/>
    <col min="2057" max="2057" width="21.5703125" style="591" customWidth="1"/>
    <col min="2058" max="2058" width="11.42578125" style="591"/>
    <col min="2059" max="2059" width="14.5703125" style="591" bestFit="1" customWidth="1"/>
    <col min="2060" max="2060" width="11.85546875" style="591" bestFit="1" customWidth="1"/>
    <col min="2061" max="2307" width="11.42578125" style="591"/>
    <col min="2308" max="2308" width="11.7109375" style="591" customWidth="1"/>
    <col min="2309" max="2310" width="11.42578125" style="591"/>
    <col min="2311" max="2311" width="8.85546875" style="591" customWidth="1"/>
    <col min="2312" max="2312" width="49" style="591" customWidth="1"/>
    <col min="2313" max="2313" width="21.5703125" style="591" customWidth="1"/>
    <col min="2314" max="2314" width="11.42578125" style="591"/>
    <col min="2315" max="2315" width="14.5703125" style="591" bestFit="1" customWidth="1"/>
    <col min="2316" max="2316" width="11.85546875" style="591" bestFit="1" customWidth="1"/>
    <col min="2317" max="2563" width="11.42578125" style="591"/>
    <col min="2564" max="2564" width="11.7109375" style="591" customWidth="1"/>
    <col min="2565" max="2566" width="11.42578125" style="591"/>
    <col min="2567" max="2567" width="8.85546875" style="591" customWidth="1"/>
    <col min="2568" max="2568" width="49" style="591" customWidth="1"/>
    <col min="2569" max="2569" width="21.5703125" style="591" customWidth="1"/>
    <col min="2570" max="2570" width="11.42578125" style="591"/>
    <col min="2571" max="2571" width="14.5703125" style="591" bestFit="1" customWidth="1"/>
    <col min="2572" max="2572" width="11.85546875" style="591" bestFit="1" customWidth="1"/>
    <col min="2573" max="2819" width="11.42578125" style="591"/>
    <col min="2820" max="2820" width="11.7109375" style="591" customWidth="1"/>
    <col min="2821" max="2822" width="11.42578125" style="591"/>
    <col min="2823" max="2823" width="8.85546875" style="591" customWidth="1"/>
    <col min="2824" max="2824" width="49" style="591" customWidth="1"/>
    <col min="2825" max="2825" width="21.5703125" style="591" customWidth="1"/>
    <col min="2826" max="2826" width="11.42578125" style="591"/>
    <col min="2827" max="2827" width="14.5703125" style="591" bestFit="1" customWidth="1"/>
    <col min="2828" max="2828" width="11.85546875" style="591" bestFit="1" customWidth="1"/>
    <col min="2829" max="3075" width="11.42578125" style="591"/>
    <col min="3076" max="3076" width="11.7109375" style="591" customWidth="1"/>
    <col min="3077" max="3078" width="11.42578125" style="591"/>
    <col min="3079" max="3079" width="8.85546875" style="591" customWidth="1"/>
    <col min="3080" max="3080" width="49" style="591" customWidth="1"/>
    <col min="3081" max="3081" width="21.5703125" style="591" customWidth="1"/>
    <col min="3082" max="3082" width="11.42578125" style="591"/>
    <col min="3083" max="3083" width="14.5703125" style="591" bestFit="1" customWidth="1"/>
    <col min="3084" max="3084" width="11.85546875" style="591" bestFit="1" customWidth="1"/>
    <col min="3085" max="3331" width="11.42578125" style="591"/>
    <col min="3332" max="3332" width="11.7109375" style="591" customWidth="1"/>
    <col min="3333" max="3334" width="11.42578125" style="591"/>
    <col min="3335" max="3335" width="8.85546875" style="591" customWidth="1"/>
    <col min="3336" max="3336" width="49" style="591" customWidth="1"/>
    <col min="3337" max="3337" width="21.5703125" style="591" customWidth="1"/>
    <col min="3338" max="3338" width="11.42578125" style="591"/>
    <col min="3339" max="3339" width="14.5703125" style="591" bestFit="1" customWidth="1"/>
    <col min="3340" max="3340" width="11.85546875" style="591" bestFit="1" customWidth="1"/>
    <col min="3341" max="3587" width="11.42578125" style="591"/>
    <col min="3588" max="3588" width="11.7109375" style="591" customWidth="1"/>
    <col min="3589" max="3590" width="11.42578125" style="591"/>
    <col min="3591" max="3591" width="8.85546875" style="591" customWidth="1"/>
    <col min="3592" max="3592" width="49" style="591" customWidth="1"/>
    <col min="3593" max="3593" width="21.5703125" style="591" customWidth="1"/>
    <col min="3594" max="3594" width="11.42578125" style="591"/>
    <col min="3595" max="3595" width="14.5703125" style="591" bestFit="1" customWidth="1"/>
    <col min="3596" max="3596" width="11.85546875" style="591" bestFit="1" customWidth="1"/>
    <col min="3597" max="3843" width="11.42578125" style="591"/>
    <col min="3844" max="3844" width="11.7109375" style="591" customWidth="1"/>
    <col min="3845" max="3846" width="11.42578125" style="591"/>
    <col min="3847" max="3847" width="8.85546875" style="591" customWidth="1"/>
    <col min="3848" max="3848" width="49" style="591" customWidth="1"/>
    <col min="3849" max="3849" width="21.5703125" style="591" customWidth="1"/>
    <col min="3850" max="3850" width="11.42578125" style="591"/>
    <col min="3851" max="3851" width="14.5703125" style="591" bestFit="1" customWidth="1"/>
    <col min="3852" max="3852" width="11.85546875" style="591" bestFit="1" customWidth="1"/>
    <col min="3853" max="4099" width="11.42578125" style="591"/>
    <col min="4100" max="4100" width="11.7109375" style="591" customWidth="1"/>
    <col min="4101" max="4102" width="11.42578125" style="591"/>
    <col min="4103" max="4103" width="8.85546875" style="591" customWidth="1"/>
    <col min="4104" max="4104" width="49" style="591" customWidth="1"/>
    <col min="4105" max="4105" width="21.5703125" style="591" customWidth="1"/>
    <col min="4106" max="4106" width="11.42578125" style="591"/>
    <col min="4107" max="4107" width="14.5703125" style="591" bestFit="1" customWidth="1"/>
    <col min="4108" max="4108" width="11.85546875" style="591" bestFit="1" customWidth="1"/>
    <col min="4109" max="4355" width="11.42578125" style="591"/>
    <col min="4356" max="4356" width="11.7109375" style="591" customWidth="1"/>
    <col min="4357" max="4358" width="11.42578125" style="591"/>
    <col min="4359" max="4359" width="8.85546875" style="591" customWidth="1"/>
    <col min="4360" max="4360" width="49" style="591" customWidth="1"/>
    <col min="4361" max="4361" width="21.5703125" style="591" customWidth="1"/>
    <col min="4362" max="4362" width="11.42578125" style="591"/>
    <col min="4363" max="4363" width="14.5703125" style="591" bestFit="1" customWidth="1"/>
    <col min="4364" max="4364" width="11.85546875" style="591" bestFit="1" customWidth="1"/>
    <col min="4365" max="4611" width="11.42578125" style="591"/>
    <col min="4612" max="4612" width="11.7109375" style="591" customWidth="1"/>
    <col min="4613" max="4614" width="11.42578125" style="591"/>
    <col min="4615" max="4615" width="8.85546875" style="591" customWidth="1"/>
    <col min="4616" max="4616" width="49" style="591" customWidth="1"/>
    <col min="4617" max="4617" width="21.5703125" style="591" customWidth="1"/>
    <col min="4618" max="4618" width="11.42578125" style="591"/>
    <col min="4619" max="4619" width="14.5703125" style="591" bestFit="1" customWidth="1"/>
    <col min="4620" max="4620" width="11.85546875" style="591" bestFit="1" customWidth="1"/>
    <col min="4621" max="4867" width="11.42578125" style="591"/>
    <col min="4868" max="4868" width="11.7109375" style="591" customWidth="1"/>
    <col min="4869" max="4870" width="11.42578125" style="591"/>
    <col min="4871" max="4871" width="8.85546875" style="591" customWidth="1"/>
    <col min="4872" max="4872" width="49" style="591" customWidth="1"/>
    <col min="4873" max="4873" width="21.5703125" style="591" customWidth="1"/>
    <col min="4874" max="4874" width="11.42578125" style="591"/>
    <col min="4875" max="4875" width="14.5703125" style="591" bestFit="1" customWidth="1"/>
    <col min="4876" max="4876" width="11.85546875" style="591" bestFit="1" customWidth="1"/>
    <col min="4877" max="5123" width="11.42578125" style="591"/>
    <col min="5124" max="5124" width="11.7109375" style="591" customWidth="1"/>
    <col min="5125" max="5126" width="11.42578125" style="591"/>
    <col min="5127" max="5127" width="8.85546875" style="591" customWidth="1"/>
    <col min="5128" max="5128" width="49" style="591" customWidth="1"/>
    <col min="5129" max="5129" width="21.5703125" style="591" customWidth="1"/>
    <col min="5130" max="5130" width="11.42578125" style="591"/>
    <col min="5131" max="5131" width="14.5703125" style="591" bestFit="1" customWidth="1"/>
    <col min="5132" max="5132" width="11.85546875" style="591" bestFit="1" customWidth="1"/>
    <col min="5133" max="5379" width="11.42578125" style="591"/>
    <col min="5380" max="5380" width="11.7109375" style="591" customWidth="1"/>
    <col min="5381" max="5382" width="11.42578125" style="591"/>
    <col min="5383" max="5383" width="8.85546875" style="591" customWidth="1"/>
    <col min="5384" max="5384" width="49" style="591" customWidth="1"/>
    <col min="5385" max="5385" width="21.5703125" style="591" customWidth="1"/>
    <col min="5386" max="5386" width="11.42578125" style="591"/>
    <col min="5387" max="5387" width="14.5703125" style="591" bestFit="1" customWidth="1"/>
    <col min="5388" max="5388" width="11.85546875" style="591" bestFit="1" customWidth="1"/>
    <col min="5389" max="5635" width="11.42578125" style="591"/>
    <col min="5636" max="5636" width="11.7109375" style="591" customWidth="1"/>
    <col min="5637" max="5638" width="11.42578125" style="591"/>
    <col min="5639" max="5639" width="8.85546875" style="591" customWidth="1"/>
    <col min="5640" max="5640" width="49" style="591" customWidth="1"/>
    <col min="5641" max="5641" width="21.5703125" style="591" customWidth="1"/>
    <col min="5642" max="5642" width="11.42578125" style="591"/>
    <col min="5643" max="5643" width="14.5703125" style="591" bestFit="1" customWidth="1"/>
    <col min="5644" max="5644" width="11.85546875" style="591" bestFit="1" customWidth="1"/>
    <col min="5645" max="5891" width="11.42578125" style="591"/>
    <col min="5892" max="5892" width="11.7109375" style="591" customWidth="1"/>
    <col min="5893" max="5894" width="11.42578125" style="591"/>
    <col min="5895" max="5895" width="8.85546875" style="591" customWidth="1"/>
    <col min="5896" max="5896" width="49" style="591" customWidth="1"/>
    <col min="5897" max="5897" width="21.5703125" style="591" customWidth="1"/>
    <col min="5898" max="5898" width="11.42578125" style="591"/>
    <col min="5899" max="5899" width="14.5703125" style="591" bestFit="1" customWidth="1"/>
    <col min="5900" max="5900" width="11.85546875" style="591" bestFit="1" customWidth="1"/>
    <col min="5901" max="6147" width="11.42578125" style="591"/>
    <col min="6148" max="6148" width="11.7109375" style="591" customWidth="1"/>
    <col min="6149" max="6150" width="11.42578125" style="591"/>
    <col min="6151" max="6151" width="8.85546875" style="591" customWidth="1"/>
    <col min="6152" max="6152" width="49" style="591" customWidth="1"/>
    <col min="6153" max="6153" width="21.5703125" style="591" customWidth="1"/>
    <col min="6154" max="6154" width="11.42578125" style="591"/>
    <col min="6155" max="6155" width="14.5703125" style="591" bestFit="1" customWidth="1"/>
    <col min="6156" max="6156" width="11.85546875" style="591" bestFit="1" customWidth="1"/>
    <col min="6157" max="6403" width="11.42578125" style="591"/>
    <col min="6404" max="6404" width="11.7109375" style="591" customWidth="1"/>
    <col min="6405" max="6406" width="11.42578125" style="591"/>
    <col min="6407" max="6407" width="8.85546875" style="591" customWidth="1"/>
    <col min="6408" max="6408" width="49" style="591" customWidth="1"/>
    <col min="6409" max="6409" width="21.5703125" style="591" customWidth="1"/>
    <col min="6410" max="6410" width="11.42578125" style="591"/>
    <col min="6411" max="6411" width="14.5703125" style="591" bestFit="1" customWidth="1"/>
    <col min="6412" max="6412" width="11.85546875" style="591" bestFit="1" customWidth="1"/>
    <col min="6413" max="6659" width="11.42578125" style="591"/>
    <col min="6660" max="6660" width="11.7109375" style="591" customWidth="1"/>
    <col min="6661" max="6662" width="11.42578125" style="591"/>
    <col min="6663" max="6663" width="8.85546875" style="591" customWidth="1"/>
    <col min="6664" max="6664" width="49" style="591" customWidth="1"/>
    <col min="6665" max="6665" width="21.5703125" style="591" customWidth="1"/>
    <col min="6666" max="6666" width="11.42578125" style="591"/>
    <col min="6667" max="6667" width="14.5703125" style="591" bestFit="1" customWidth="1"/>
    <col min="6668" max="6668" width="11.85546875" style="591" bestFit="1" customWidth="1"/>
    <col min="6669" max="6915" width="11.42578125" style="591"/>
    <col min="6916" max="6916" width="11.7109375" style="591" customWidth="1"/>
    <col min="6917" max="6918" width="11.42578125" style="591"/>
    <col min="6919" max="6919" width="8.85546875" style="591" customWidth="1"/>
    <col min="6920" max="6920" width="49" style="591" customWidth="1"/>
    <col min="6921" max="6921" width="21.5703125" style="591" customWidth="1"/>
    <col min="6922" max="6922" width="11.42578125" style="591"/>
    <col min="6923" max="6923" width="14.5703125" style="591" bestFit="1" customWidth="1"/>
    <col min="6924" max="6924" width="11.85546875" style="591" bestFit="1" customWidth="1"/>
    <col min="6925" max="7171" width="11.42578125" style="591"/>
    <col min="7172" max="7172" width="11.7109375" style="591" customWidth="1"/>
    <col min="7173" max="7174" width="11.42578125" style="591"/>
    <col min="7175" max="7175" width="8.85546875" style="591" customWidth="1"/>
    <col min="7176" max="7176" width="49" style="591" customWidth="1"/>
    <col min="7177" max="7177" width="21.5703125" style="591" customWidth="1"/>
    <col min="7178" max="7178" width="11.42578125" style="591"/>
    <col min="7179" max="7179" width="14.5703125" style="591" bestFit="1" customWidth="1"/>
    <col min="7180" max="7180" width="11.85546875" style="591" bestFit="1" customWidth="1"/>
    <col min="7181" max="7427" width="11.42578125" style="591"/>
    <col min="7428" max="7428" width="11.7109375" style="591" customWidth="1"/>
    <col min="7429" max="7430" width="11.42578125" style="591"/>
    <col min="7431" max="7431" width="8.85546875" style="591" customWidth="1"/>
    <col min="7432" max="7432" width="49" style="591" customWidth="1"/>
    <col min="7433" max="7433" width="21.5703125" style="591" customWidth="1"/>
    <col min="7434" max="7434" width="11.42578125" style="591"/>
    <col min="7435" max="7435" width="14.5703125" style="591" bestFit="1" customWidth="1"/>
    <col min="7436" max="7436" width="11.85546875" style="591" bestFit="1" customWidth="1"/>
    <col min="7437" max="7683" width="11.42578125" style="591"/>
    <col min="7684" max="7684" width="11.7109375" style="591" customWidth="1"/>
    <col min="7685" max="7686" width="11.42578125" style="591"/>
    <col min="7687" max="7687" width="8.85546875" style="591" customWidth="1"/>
    <col min="7688" max="7688" width="49" style="591" customWidth="1"/>
    <col min="7689" max="7689" width="21.5703125" style="591" customWidth="1"/>
    <col min="7690" max="7690" width="11.42578125" style="591"/>
    <col min="7691" max="7691" width="14.5703125" style="591" bestFit="1" customWidth="1"/>
    <col min="7692" max="7692" width="11.85546875" style="591" bestFit="1" customWidth="1"/>
    <col min="7693" max="7939" width="11.42578125" style="591"/>
    <col min="7940" max="7940" width="11.7109375" style="591" customWidth="1"/>
    <col min="7941" max="7942" width="11.42578125" style="591"/>
    <col min="7943" max="7943" width="8.85546875" style="591" customWidth="1"/>
    <col min="7944" max="7944" width="49" style="591" customWidth="1"/>
    <col min="7945" max="7945" width="21.5703125" style="591" customWidth="1"/>
    <col min="7946" max="7946" width="11.42578125" style="591"/>
    <col min="7947" max="7947" width="14.5703125" style="591" bestFit="1" customWidth="1"/>
    <col min="7948" max="7948" width="11.85546875" style="591" bestFit="1" customWidth="1"/>
    <col min="7949" max="8195" width="11.42578125" style="591"/>
    <col min="8196" max="8196" width="11.7109375" style="591" customWidth="1"/>
    <col min="8197" max="8198" width="11.42578125" style="591"/>
    <col min="8199" max="8199" width="8.85546875" style="591" customWidth="1"/>
    <col min="8200" max="8200" width="49" style="591" customWidth="1"/>
    <col min="8201" max="8201" width="21.5703125" style="591" customWidth="1"/>
    <col min="8202" max="8202" width="11.42578125" style="591"/>
    <col min="8203" max="8203" width="14.5703125" style="591" bestFit="1" customWidth="1"/>
    <col min="8204" max="8204" width="11.85546875" style="591" bestFit="1" customWidth="1"/>
    <col min="8205" max="8451" width="11.42578125" style="591"/>
    <col min="8452" max="8452" width="11.7109375" style="591" customWidth="1"/>
    <col min="8453" max="8454" width="11.42578125" style="591"/>
    <col min="8455" max="8455" width="8.85546875" style="591" customWidth="1"/>
    <col min="8456" max="8456" width="49" style="591" customWidth="1"/>
    <col min="8457" max="8457" width="21.5703125" style="591" customWidth="1"/>
    <col min="8458" max="8458" width="11.42578125" style="591"/>
    <col min="8459" max="8459" width="14.5703125" style="591" bestFit="1" customWidth="1"/>
    <col min="8460" max="8460" width="11.85546875" style="591" bestFit="1" customWidth="1"/>
    <col min="8461" max="8707" width="11.42578125" style="591"/>
    <col min="8708" max="8708" width="11.7109375" style="591" customWidth="1"/>
    <col min="8709" max="8710" width="11.42578125" style="591"/>
    <col min="8711" max="8711" width="8.85546875" style="591" customWidth="1"/>
    <col min="8712" max="8712" width="49" style="591" customWidth="1"/>
    <col min="8713" max="8713" width="21.5703125" style="591" customWidth="1"/>
    <col min="8714" max="8714" width="11.42578125" style="591"/>
    <col min="8715" max="8715" width="14.5703125" style="591" bestFit="1" customWidth="1"/>
    <col min="8716" max="8716" width="11.85546875" style="591" bestFit="1" customWidth="1"/>
    <col min="8717" max="8963" width="11.42578125" style="591"/>
    <col min="8964" max="8964" width="11.7109375" style="591" customWidth="1"/>
    <col min="8965" max="8966" width="11.42578125" style="591"/>
    <col min="8967" max="8967" width="8.85546875" style="591" customWidth="1"/>
    <col min="8968" max="8968" width="49" style="591" customWidth="1"/>
    <col min="8969" max="8969" width="21.5703125" style="591" customWidth="1"/>
    <col min="8970" max="8970" width="11.42578125" style="591"/>
    <col min="8971" max="8971" width="14.5703125" style="591" bestFit="1" customWidth="1"/>
    <col min="8972" max="8972" width="11.85546875" style="591" bestFit="1" customWidth="1"/>
    <col min="8973" max="9219" width="11.42578125" style="591"/>
    <col min="9220" max="9220" width="11.7109375" style="591" customWidth="1"/>
    <col min="9221" max="9222" width="11.42578125" style="591"/>
    <col min="9223" max="9223" width="8.85546875" style="591" customWidth="1"/>
    <col min="9224" max="9224" width="49" style="591" customWidth="1"/>
    <col min="9225" max="9225" width="21.5703125" style="591" customWidth="1"/>
    <col min="9226" max="9226" width="11.42578125" style="591"/>
    <col min="9227" max="9227" width="14.5703125" style="591" bestFit="1" customWidth="1"/>
    <col min="9228" max="9228" width="11.85546875" style="591" bestFit="1" customWidth="1"/>
    <col min="9229" max="9475" width="11.42578125" style="591"/>
    <col min="9476" max="9476" width="11.7109375" style="591" customWidth="1"/>
    <col min="9477" max="9478" width="11.42578125" style="591"/>
    <col min="9479" max="9479" width="8.85546875" style="591" customWidth="1"/>
    <col min="9480" max="9480" width="49" style="591" customWidth="1"/>
    <col min="9481" max="9481" width="21.5703125" style="591" customWidth="1"/>
    <col min="9482" max="9482" width="11.42578125" style="591"/>
    <col min="9483" max="9483" width="14.5703125" style="591" bestFit="1" customWidth="1"/>
    <col min="9484" max="9484" width="11.85546875" style="591" bestFit="1" customWidth="1"/>
    <col min="9485" max="9731" width="11.42578125" style="591"/>
    <col min="9732" max="9732" width="11.7109375" style="591" customWidth="1"/>
    <col min="9733" max="9734" width="11.42578125" style="591"/>
    <col min="9735" max="9735" width="8.85546875" style="591" customWidth="1"/>
    <col min="9736" max="9736" width="49" style="591" customWidth="1"/>
    <col min="9737" max="9737" width="21.5703125" style="591" customWidth="1"/>
    <col min="9738" max="9738" width="11.42578125" style="591"/>
    <col min="9739" max="9739" width="14.5703125" style="591" bestFit="1" customWidth="1"/>
    <col min="9740" max="9740" width="11.85546875" style="591" bestFit="1" customWidth="1"/>
    <col min="9741" max="9987" width="11.42578125" style="591"/>
    <col min="9988" max="9988" width="11.7109375" style="591" customWidth="1"/>
    <col min="9989" max="9990" width="11.42578125" style="591"/>
    <col min="9991" max="9991" width="8.85546875" style="591" customWidth="1"/>
    <col min="9992" max="9992" width="49" style="591" customWidth="1"/>
    <col min="9993" max="9993" width="21.5703125" style="591" customWidth="1"/>
    <col min="9994" max="9994" width="11.42578125" style="591"/>
    <col min="9995" max="9995" width="14.5703125" style="591" bestFit="1" customWidth="1"/>
    <col min="9996" max="9996" width="11.85546875" style="591" bestFit="1" customWidth="1"/>
    <col min="9997" max="10243" width="11.42578125" style="591"/>
    <col min="10244" max="10244" width="11.7109375" style="591" customWidth="1"/>
    <col min="10245" max="10246" width="11.42578125" style="591"/>
    <col min="10247" max="10247" width="8.85546875" style="591" customWidth="1"/>
    <col min="10248" max="10248" width="49" style="591" customWidth="1"/>
    <col min="10249" max="10249" width="21.5703125" style="591" customWidth="1"/>
    <col min="10250" max="10250" width="11.42578125" style="591"/>
    <col min="10251" max="10251" width="14.5703125" style="591" bestFit="1" customWidth="1"/>
    <col min="10252" max="10252" width="11.85546875" style="591" bestFit="1" customWidth="1"/>
    <col min="10253" max="10499" width="11.42578125" style="591"/>
    <col min="10500" max="10500" width="11.7109375" style="591" customWidth="1"/>
    <col min="10501" max="10502" width="11.42578125" style="591"/>
    <col min="10503" max="10503" width="8.85546875" style="591" customWidth="1"/>
    <col min="10504" max="10504" width="49" style="591" customWidth="1"/>
    <col min="10505" max="10505" width="21.5703125" style="591" customWidth="1"/>
    <col min="10506" max="10506" width="11.42578125" style="591"/>
    <col min="10507" max="10507" width="14.5703125" style="591" bestFit="1" customWidth="1"/>
    <col min="10508" max="10508" width="11.85546875" style="591" bestFit="1" customWidth="1"/>
    <col min="10509" max="10755" width="11.42578125" style="591"/>
    <col min="10756" max="10756" width="11.7109375" style="591" customWidth="1"/>
    <col min="10757" max="10758" width="11.42578125" style="591"/>
    <col min="10759" max="10759" width="8.85546875" style="591" customWidth="1"/>
    <col min="10760" max="10760" width="49" style="591" customWidth="1"/>
    <col min="10761" max="10761" width="21.5703125" style="591" customWidth="1"/>
    <col min="10762" max="10762" width="11.42578125" style="591"/>
    <col min="10763" max="10763" width="14.5703125" style="591" bestFit="1" customWidth="1"/>
    <col min="10764" max="10764" width="11.85546875" style="591" bestFit="1" customWidth="1"/>
    <col min="10765" max="11011" width="11.42578125" style="591"/>
    <col min="11012" max="11012" width="11.7109375" style="591" customWidth="1"/>
    <col min="11013" max="11014" width="11.42578125" style="591"/>
    <col min="11015" max="11015" width="8.85546875" style="591" customWidth="1"/>
    <col min="11016" max="11016" width="49" style="591" customWidth="1"/>
    <col min="11017" max="11017" width="21.5703125" style="591" customWidth="1"/>
    <col min="11018" max="11018" width="11.42578125" style="591"/>
    <col min="11019" max="11019" width="14.5703125" style="591" bestFit="1" customWidth="1"/>
    <col min="11020" max="11020" width="11.85546875" style="591" bestFit="1" customWidth="1"/>
    <col min="11021" max="11267" width="11.42578125" style="591"/>
    <col min="11268" max="11268" width="11.7109375" style="591" customWidth="1"/>
    <col min="11269" max="11270" width="11.42578125" style="591"/>
    <col min="11271" max="11271" width="8.85546875" style="591" customWidth="1"/>
    <col min="11272" max="11272" width="49" style="591" customWidth="1"/>
    <col min="11273" max="11273" width="21.5703125" style="591" customWidth="1"/>
    <col min="11274" max="11274" width="11.42578125" style="591"/>
    <col min="11275" max="11275" width="14.5703125" style="591" bestFit="1" customWidth="1"/>
    <col min="11276" max="11276" width="11.85546875" style="591" bestFit="1" customWidth="1"/>
    <col min="11277" max="11523" width="11.42578125" style="591"/>
    <col min="11524" max="11524" width="11.7109375" style="591" customWidth="1"/>
    <col min="11525" max="11526" width="11.42578125" style="591"/>
    <col min="11527" max="11527" width="8.85546875" style="591" customWidth="1"/>
    <col min="11528" max="11528" width="49" style="591" customWidth="1"/>
    <col min="11529" max="11529" width="21.5703125" style="591" customWidth="1"/>
    <col min="11530" max="11530" width="11.42578125" style="591"/>
    <col min="11531" max="11531" width="14.5703125" style="591" bestFit="1" customWidth="1"/>
    <col min="11532" max="11532" width="11.85546875" style="591" bestFit="1" customWidth="1"/>
    <col min="11533" max="11779" width="11.42578125" style="591"/>
    <col min="11780" max="11780" width="11.7109375" style="591" customWidth="1"/>
    <col min="11781" max="11782" width="11.42578125" style="591"/>
    <col min="11783" max="11783" width="8.85546875" style="591" customWidth="1"/>
    <col min="11784" max="11784" width="49" style="591" customWidth="1"/>
    <col min="11785" max="11785" width="21.5703125" style="591" customWidth="1"/>
    <col min="11786" max="11786" width="11.42578125" style="591"/>
    <col min="11787" max="11787" width="14.5703125" style="591" bestFit="1" customWidth="1"/>
    <col min="11788" max="11788" width="11.85546875" style="591" bestFit="1" customWidth="1"/>
    <col min="11789" max="12035" width="11.42578125" style="591"/>
    <col min="12036" max="12036" width="11.7109375" style="591" customWidth="1"/>
    <col min="12037" max="12038" width="11.42578125" style="591"/>
    <col min="12039" max="12039" width="8.85546875" style="591" customWidth="1"/>
    <col min="12040" max="12040" width="49" style="591" customWidth="1"/>
    <col min="12041" max="12041" width="21.5703125" style="591" customWidth="1"/>
    <col min="12042" max="12042" width="11.42578125" style="591"/>
    <col min="12043" max="12043" width="14.5703125" style="591" bestFit="1" customWidth="1"/>
    <col min="12044" max="12044" width="11.85546875" style="591" bestFit="1" customWidth="1"/>
    <col min="12045" max="12291" width="11.42578125" style="591"/>
    <col min="12292" max="12292" width="11.7109375" style="591" customWidth="1"/>
    <col min="12293" max="12294" width="11.42578125" style="591"/>
    <col min="12295" max="12295" width="8.85546875" style="591" customWidth="1"/>
    <col min="12296" max="12296" width="49" style="591" customWidth="1"/>
    <col min="12297" max="12297" width="21.5703125" style="591" customWidth="1"/>
    <col min="12298" max="12298" width="11.42578125" style="591"/>
    <col min="12299" max="12299" width="14.5703125" style="591" bestFit="1" customWidth="1"/>
    <col min="12300" max="12300" width="11.85546875" style="591" bestFit="1" customWidth="1"/>
    <col min="12301" max="12547" width="11.42578125" style="591"/>
    <col min="12548" max="12548" width="11.7109375" style="591" customWidth="1"/>
    <col min="12549" max="12550" width="11.42578125" style="591"/>
    <col min="12551" max="12551" width="8.85546875" style="591" customWidth="1"/>
    <col min="12552" max="12552" width="49" style="591" customWidth="1"/>
    <col min="12553" max="12553" width="21.5703125" style="591" customWidth="1"/>
    <col min="12554" max="12554" width="11.42578125" style="591"/>
    <col min="12555" max="12555" width="14.5703125" style="591" bestFit="1" customWidth="1"/>
    <col min="12556" max="12556" width="11.85546875" style="591" bestFit="1" customWidth="1"/>
    <col min="12557" max="12803" width="11.42578125" style="591"/>
    <col min="12804" max="12804" width="11.7109375" style="591" customWidth="1"/>
    <col min="12805" max="12806" width="11.42578125" style="591"/>
    <col min="12807" max="12807" width="8.85546875" style="591" customWidth="1"/>
    <col min="12808" max="12808" width="49" style="591" customWidth="1"/>
    <col min="12809" max="12809" width="21.5703125" style="591" customWidth="1"/>
    <col min="12810" max="12810" width="11.42578125" style="591"/>
    <col min="12811" max="12811" width="14.5703125" style="591" bestFit="1" customWidth="1"/>
    <col min="12812" max="12812" width="11.85546875" style="591" bestFit="1" customWidth="1"/>
    <col min="12813" max="13059" width="11.42578125" style="591"/>
    <col min="13060" max="13060" width="11.7109375" style="591" customWidth="1"/>
    <col min="13061" max="13062" width="11.42578125" style="591"/>
    <col min="13063" max="13063" width="8.85546875" style="591" customWidth="1"/>
    <col min="13064" max="13064" width="49" style="591" customWidth="1"/>
    <col min="13065" max="13065" width="21.5703125" style="591" customWidth="1"/>
    <col min="13066" max="13066" width="11.42578125" style="591"/>
    <col min="13067" max="13067" width="14.5703125" style="591" bestFit="1" customWidth="1"/>
    <col min="13068" max="13068" width="11.85546875" style="591" bestFit="1" customWidth="1"/>
    <col min="13069" max="13315" width="11.42578125" style="591"/>
    <col min="13316" max="13316" width="11.7109375" style="591" customWidth="1"/>
    <col min="13317" max="13318" width="11.42578125" style="591"/>
    <col min="13319" max="13319" width="8.85546875" style="591" customWidth="1"/>
    <col min="13320" max="13320" width="49" style="591" customWidth="1"/>
    <col min="13321" max="13321" width="21.5703125" style="591" customWidth="1"/>
    <col min="13322" max="13322" width="11.42578125" style="591"/>
    <col min="13323" max="13323" width="14.5703125" style="591" bestFit="1" customWidth="1"/>
    <col min="13324" max="13324" width="11.85546875" style="591" bestFit="1" customWidth="1"/>
    <col min="13325" max="13571" width="11.42578125" style="591"/>
    <col min="13572" max="13572" width="11.7109375" style="591" customWidth="1"/>
    <col min="13573" max="13574" width="11.42578125" style="591"/>
    <col min="13575" max="13575" width="8.85546875" style="591" customWidth="1"/>
    <col min="13576" max="13576" width="49" style="591" customWidth="1"/>
    <col min="13577" max="13577" width="21.5703125" style="591" customWidth="1"/>
    <col min="13578" max="13578" width="11.42578125" style="591"/>
    <col min="13579" max="13579" width="14.5703125" style="591" bestFit="1" customWidth="1"/>
    <col min="13580" max="13580" width="11.85546875" style="591" bestFit="1" customWidth="1"/>
    <col min="13581" max="13827" width="11.42578125" style="591"/>
    <col min="13828" max="13828" width="11.7109375" style="591" customWidth="1"/>
    <col min="13829" max="13830" width="11.42578125" style="591"/>
    <col min="13831" max="13831" width="8.85546875" style="591" customWidth="1"/>
    <col min="13832" max="13832" width="49" style="591" customWidth="1"/>
    <col min="13833" max="13833" width="21.5703125" style="591" customWidth="1"/>
    <col min="13834" max="13834" width="11.42578125" style="591"/>
    <col min="13835" max="13835" width="14.5703125" style="591" bestFit="1" customWidth="1"/>
    <col min="13836" max="13836" width="11.85546875" style="591" bestFit="1" customWidth="1"/>
    <col min="13837" max="14083" width="11.42578125" style="591"/>
    <col min="14084" max="14084" width="11.7109375" style="591" customWidth="1"/>
    <col min="14085" max="14086" width="11.42578125" style="591"/>
    <col min="14087" max="14087" width="8.85546875" style="591" customWidth="1"/>
    <col min="14088" max="14088" width="49" style="591" customWidth="1"/>
    <col min="14089" max="14089" width="21.5703125" style="591" customWidth="1"/>
    <col min="14090" max="14090" width="11.42578125" style="591"/>
    <col min="14091" max="14091" width="14.5703125" style="591" bestFit="1" customWidth="1"/>
    <col min="14092" max="14092" width="11.85546875" style="591" bestFit="1" customWidth="1"/>
    <col min="14093" max="14339" width="11.42578125" style="591"/>
    <col min="14340" max="14340" width="11.7109375" style="591" customWidth="1"/>
    <col min="14341" max="14342" width="11.42578125" style="591"/>
    <col min="14343" max="14343" width="8.85546875" style="591" customWidth="1"/>
    <col min="14344" max="14344" width="49" style="591" customWidth="1"/>
    <col min="14345" max="14345" width="21.5703125" style="591" customWidth="1"/>
    <col min="14346" max="14346" width="11.42578125" style="591"/>
    <col min="14347" max="14347" width="14.5703125" style="591" bestFit="1" customWidth="1"/>
    <col min="14348" max="14348" width="11.85546875" style="591" bestFit="1" customWidth="1"/>
    <col min="14349" max="14595" width="11.42578125" style="591"/>
    <col min="14596" max="14596" width="11.7109375" style="591" customWidth="1"/>
    <col min="14597" max="14598" width="11.42578125" style="591"/>
    <col min="14599" max="14599" width="8.85546875" style="591" customWidth="1"/>
    <col min="14600" max="14600" width="49" style="591" customWidth="1"/>
    <col min="14601" max="14601" width="21.5703125" style="591" customWidth="1"/>
    <col min="14602" max="14602" width="11.42578125" style="591"/>
    <col min="14603" max="14603" width="14.5703125" style="591" bestFit="1" customWidth="1"/>
    <col min="14604" max="14604" width="11.85546875" style="591" bestFit="1" customWidth="1"/>
    <col min="14605" max="14851" width="11.42578125" style="591"/>
    <col min="14852" max="14852" width="11.7109375" style="591" customWidth="1"/>
    <col min="14853" max="14854" width="11.42578125" style="591"/>
    <col min="14855" max="14855" width="8.85546875" style="591" customWidth="1"/>
    <col min="14856" max="14856" width="49" style="591" customWidth="1"/>
    <col min="14857" max="14857" width="21.5703125" style="591" customWidth="1"/>
    <col min="14858" max="14858" width="11.42578125" style="591"/>
    <col min="14859" max="14859" width="14.5703125" style="591" bestFit="1" customWidth="1"/>
    <col min="14860" max="14860" width="11.85546875" style="591" bestFit="1" customWidth="1"/>
    <col min="14861" max="15107" width="11.42578125" style="591"/>
    <col min="15108" max="15108" width="11.7109375" style="591" customWidth="1"/>
    <col min="15109" max="15110" width="11.42578125" style="591"/>
    <col min="15111" max="15111" width="8.85546875" style="591" customWidth="1"/>
    <col min="15112" max="15112" width="49" style="591" customWidth="1"/>
    <col min="15113" max="15113" width="21.5703125" style="591" customWidth="1"/>
    <col min="15114" max="15114" width="11.42578125" style="591"/>
    <col min="15115" max="15115" width="14.5703125" style="591" bestFit="1" customWidth="1"/>
    <col min="15116" max="15116" width="11.85546875" style="591" bestFit="1" customWidth="1"/>
    <col min="15117" max="15363" width="11.42578125" style="591"/>
    <col min="15364" max="15364" width="11.7109375" style="591" customWidth="1"/>
    <col min="15365" max="15366" width="11.42578125" style="591"/>
    <col min="15367" max="15367" width="8.85546875" style="591" customWidth="1"/>
    <col min="15368" max="15368" width="49" style="591" customWidth="1"/>
    <col min="15369" max="15369" width="21.5703125" style="591" customWidth="1"/>
    <col min="15370" max="15370" width="11.42578125" style="591"/>
    <col min="15371" max="15371" width="14.5703125" style="591" bestFit="1" customWidth="1"/>
    <col min="15372" max="15372" width="11.85546875" style="591" bestFit="1" customWidth="1"/>
    <col min="15373" max="15619" width="11.42578125" style="591"/>
    <col min="15620" max="15620" width="11.7109375" style="591" customWidth="1"/>
    <col min="15621" max="15622" width="11.42578125" style="591"/>
    <col min="15623" max="15623" width="8.85546875" style="591" customWidth="1"/>
    <col min="15624" max="15624" width="49" style="591" customWidth="1"/>
    <col min="15625" max="15625" width="21.5703125" style="591" customWidth="1"/>
    <col min="15626" max="15626" width="11.42578125" style="591"/>
    <col min="15627" max="15627" width="14.5703125" style="591" bestFit="1" customWidth="1"/>
    <col min="15628" max="15628" width="11.85546875" style="591" bestFit="1" customWidth="1"/>
    <col min="15629" max="15875" width="11.42578125" style="591"/>
    <col min="15876" max="15876" width="11.7109375" style="591" customWidth="1"/>
    <col min="15877" max="15878" width="11.42578125" style="591"/>
    <col min="15879" max="15879" width="8.85546875" style="591" customWidth="1"/>
    <col min="15880" max="15880" width="49" style="591" customWidth="1"/>
    <col min="15881" max="15881" width="21.5703125" style="591" customWidth="1"/>
    <col min="15882" max="15882" width="11.42578125" style="591"/>
    <col min="15883" max="15883" width="14.5703125" style="591" bestFit="1" customWidth="1"/>
    <col min="15884" max="15884" width="11.85546875" style="591" bestFit="1" customWidth="1"/>
    <col min="15885" max="16131" width="11.42578125" style="591"/>
    <col min="16132" max="16132" width="11.7109375" style="591" customWidth="1"/>
    <col min="16133" max="16134" width="11.42578125" style="591"/>
    <col min="16135" max="16135" width="8.85546875" style="591" customWidth="1"/>
    <col min="16136" max="16136" width="49" style="591" customWidth="1"/>
    <col min="16137" max="16137" width="21.5703125" style="591" customWidth="1"/>
    <col min="16138" max="16138" width="11.42578125" style="591"/>
    <col min="16139" max="16139" width="14.5703125" style="591" bestFit="1" customWidth="1"/>
    <col min="16140" max="16140" width="11.85546875" style="591" bestFit="1" customWidth="1"/>
    <col min="16141" max="16384" width="11.42578125" style="591"/>
  </cols>
  <sheetData>
    <row r="1" spans="1:11" ht="23.25" thickBot="1">
      <c r="A1" s="1064" t="s">
        <v>7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</row>
    <row r="2" spans="1:11" ht="15.75" thickBot="1">
      <c r="A2" s="248"/>
      <c r="B2" s="1065" t="s">
        <v>683</v>
      </c>
      <c r="C2" s="1065" t="s">
        <v>684</v>
      </c>
      <c r="D2" s="1065" t="s">
        <v>685</v>
      </c>
      <c r="E2" s="1065" t="s">
        <v>686</v>
      </c>
      <c r="F2" s="1065" t="s">
        <v>687</v>
      </c>
      <c r="G2" s="1066" t="s">
        <v>688</v>
      </c>
      <c r="H2" s="1067"/>
      <c r="I2" s="1070" t="s">
        <v>689</v>
      </c>
      <c r="J2" s="1071"/>
      <c r="K2" s="1072" t="s">
        <v>690</v>
      </c>
    </row>
    <row r="3" spans="1:11" ht="15.75" thickBot="1">
      <c r="A3" s="248"/>
      <c r="B3" s="1065"/>
      <c r="C3" s="1065"/>
      <c r="D3" s="1065"/>
      <c r="E3" s="1065"/>
      <c r="F3" s="1065"/>
      <c r="G3" s="1068"/>
      <c r="H3" s="1069"/>
      <c r="I3" s="249" t="s">
        <v>691</v>
      </c>
      <c r="J3" s="250" t="s">
        <v>692</v>
      </c>
      <c r="K3" s="1073"/>
    </row>
    <row r="4" spans="1:11">
      <c r="A4" s="248"/>
      <c r="B4" s="251"/>
      <c r="C4" s="251"/>
      <c r="D4" s="251"/>
      <c r="E4" s="251"/>
      <c r="F4" s="251"/>
      <c r="G4" s="251"/>
      <c r="H4" s="252"/>
      <c r="I4" s="251"/>
      <c r="J4" s="253"/>
      <c r="K4" s="254"/>
    </row>
    <row r="5" spans="1:11">
      <c r="A5" s="248"/>
      <c r="B5" s="727"/>
      <c r="C5" s="727"/>
      <c r="D5" s="714"/>
      <c r="E5" s="714"/>
      <c r="F5" s="714"/>
      <c r="G5" s="714"/>
      <c r="H5" s="715"/>
      <c r="I5" s="714"/>
      <c r="J5" s="714"/>
      <c r="K5" s="716"/>
    </row>
    <row r="6" spans="1:11">
      <c r="A6" s="248"/>
      <c r="B6" s="728"/>
      <c r="C6" s="728"/>
      <c r="D6" s="699"/>
      <c r="E6" s="713"/>
      <c r="F6" s="713"/>
      <c r="G6" s="713"/>
      <c r="H6" s="717"/>
      <c r="I6" s="713"/>
      <c r="J6" s="713"/>
      <c r="K6" s="718"/>
    </row>
    <row r="7" spans="1:11">
      <c r="A7" s="248"/>
      <c r="B7" s="729" t="s">
        <v>9</v>
      </c>
      <c r="C7" s="708"/>
      <c r="D7" s="709"/>
      <c r="E7" s="709"/>
      <c r="F7" s="709"/>
      <c r="G7" s="1060" t="s">
        <v>1664</v>
      </c>
      <c r="H7" s="1061"/>
      <c r="I7" s="688"/>
      <c r="J7" s="688"/>
      <c r="K7" s="704"/>
    </row>
    <row r="8" spans="1:11">
      <c r="A8" s="248"/>
      <c r="B8" s="708"/>
      <c r="C8" s="692" t="s">
        <v>178</v>
      </c>
      <c r="D8" s="692"/>
      <c r="E8" s="708"/>
      <c r="F8" s="708"/>
      <c r="G8" s="1062" t="s">
        <v>695</v>
      </c>
      <c r="H8" s="1063"/>
      <c r="I8" s="689"/>
      <c r="J8" s="689"/>
      <c r="K8" s="705"/>
    </row>
    <row r="9" spans="1:11">
      <c r="A9" s="248"/>
      <c r="B9" s="708"/>
      <c r="C9" s="692"/>
      <c r="D9" s="710">
        <v>6</v>
      </c>
      <c r="E9" s="708"/>
      <c r="F9" s="708"/>
      <c r="G9" s="1062" t="s">
        <v>696</v>
      </c>
      <c r="H9" s="1063"/>
      <c r="I9" s="689"/>
      <c r="J9" s="689"/>
      <c r="K9" s="705"/>
    </row>
    <row r="10" spans="1:11">
      <c r="A10" s="248"/>
      <c r="B10" s="708"/>
      <c r="C10" s="708"/>
      <c r="D10" s="708"/>
      <c r="E10" s="711" t="s">
        <v>10</v>
      </c>
      <c r="F10" s="708"/>
      <c r="G10" s="1062" t="s">
        <v>697</v>
      </c>
      <c r="H10" s="1063"/>
      <c r="I10" s="689"/>
      <c r="J10" s="689"/>
      <c r="K10" s="705"/>
    </row>
    <row r="11" spans="1:11">
      <c r="A11" s="248"/>
      <c r="B11" s="708"/>
      <c r="C11" s="708"/>
      <c r="D11" s="708"/>
      <c r="E11" s="708"/>
      <c r="F11" s="712" t="s">
        <v>8</v>
      </c>
      <c r="G11" s="1062" t="s">
        <v>7</v>
      </c>
      <c r="H11" s="1063"/>
      <c r="I11" s="689"/>
      <c r="J11" s="689"/>
      <c r="K11" s="705"/>
    </row>
    <row r="12" spans="1:11" ht="45">
      <c r="A12" s="248"/>
      <c r="B12" s="690"/>
      <c r="C12" s="690"/>
      <c r="D12" s="690"/>
      <c r="E12" s="690"/>
      <c r="F12" s="690"/>
      <c r="G12" s="691" t="s">
        <v>698</v>
      </c>
      <c r="H12" s="731" t="s">
        <v>699</v>
      </c>
      <c r="I12" s="737"/>
      <c r="J12" s="737"/>
      <c r="K12" s="706"/>
    </row>
    <row r="13" spans="1:11" ht="30">
      <c r="A13" s="248"/>
      <c r="B13" s="689"/>
      <c r="C13" s="689"/>
      <c r="D13" s="689"/>
      <c r="E13" s="689"/>
      <c r="F13" s="689"/>
      <c r="G13" s="732" t="s">
        <v>700</v>
      </c>
      <c r="H13" s="733" t="s">
        <v>701</v>
      </c>
      <c r="I13" s="689" t="s">
        <v>702</v>
      </c>
      <c r="J13" s="689">
        <v>24</v>
      </c>
      <c r="K13" s="707"/>
    </row>
    <row r="14" spans="1:11">
      <c r="A14" s="248"/>
      <c r="B14" s="689"/>
      <c r="C14" s="689"/>
      <c r="D14" s="689"/>
      <c r="E14" s="689"/>
      <c r="F14" s="689"/>
      <c r="G14" s="732" t="s">
        <v>703</v>
      </c>
      <c r="H14" s="733" t="s">
        <v>704</v>
      </c>
      <c r="I14" s="689" t="s">
        <v>705</v>
      </c>
      <c r="J14" s="689">
        <v>5</v>
      </c>
      <c r="K14" s="707"/>
    </row>
    <row r="15" spans="1:11" ht="30">
      <c r="A15" s="248"/>
      <c r="B15" s="689"/>
      <c r="C15" s="689"/>
      <c r="D15" s="689"/>
      <c r="E15" s="689"/>
      <c r="F15" s="689"/>
      <c r="G15" s="732" t="s">
        <v>706</v>
      </c>
      <c r="H15" s="733" t="s">
        <v>707</v>
      </c>
      <c r="I15" s="689" t="s">
        <v>708</v>
      </c>
      <c r="J15" s="689">
        <v>1</v>
      </c>
      <c r="K15" s="707"/>
    </row>
    <row r="16" spans="1:11" ht="30">
      <c r="A16" s="248"/>
      <c r="B16" s="689"/>
      <c r="C16" s="689"/>
      <c r="D16" s="689"/>
      <c r="E16" s="689"/>
      <c r="F16" s="689"/>
      <c r="G16" s="732" t="s">
        <v>709</v>
      </c>
      <c r="H16" s="733" t="s">
        <v>710</v>
      </c>
      <c r="I16" s="689" t="s">
        <v>711</v>
      </c>
      <c r="J16" s="689">
        <v>7</v>
      </c>
      <c r="K16" s="707"/>
    </row>
    <row r="17" spans="1:11" ht="45">
      <c r="A17" s="248"/>
      <c r="B17" s="690"/>
      <c r="C17" s="690"/>
      <c r="D17" s="690"/>
      <c r="E17" s="690"/>
      <c r="F17" s="690"/>
      <c r="G17" s="691" t="s">
        <v>712</v>
      </c>
      <c r="H17" s="731" t="s">
        <v>713</v>
      </c>
      <c r="I17" s="737"/>
      <c r="J17" s="737"/>
      <c r="K17" s="706"/>
    </row>
    <row r="18" spans="1:11" ht="45">
      <c r="A18" s="248"/>
      <c r="B18" s="689"/>
      <c r="C18" s="689"/>
      <c r="D18" s="689"/>
      <c r="E18" s="689"/>
      <c r="F18" s="689"/>
      <c r="G18" s="732" t="s">
        <v>700</v>
      </c>
      <c r="H18" s="734" t="s">
        <v>714</v>
      </c>
      <c r="I18" s="738" t="s">
        <v>715</v>
      </c>
      <c r="J18" s="738">
        <v>24</v>
      </c>
      <c r="K18" s="707"/>
    </row>
    <row r="19" spans="1:11" ht="30.75" thickBot="1">
      <c r="A19" s="248"/>
      <c r="B19" s="730"/>
      <c r="C19" s="730"/>
      <c r="D19" s="730"/>
      <c r="E19" s="730"/>
      <c r="F19" s="730"/>
      <c r="G19" s="735" t="s">
        <v>703</v>
      </c>
      <c r="H19" s="736" t="s">
        <v>716</v>
      </c>
      <c r="I19" s="739" t="s">
        <v>717</v>
      </c>
      <c r="J19" s="739">
        <v>48</v>
      </c>
      <c r="K19" s="707"/>
    </row>
    <row r="20" spans="1:11" ht="15.75" thickBot="1">
      <c r="A20" s="248"/>
      <c r="B20" s="719"/>
      <c r="C20" s="720"/>
      <c r="D20" s="721"/>
      <c r="E20" s="722"/>
      <c r="F20" s="722"/>
      <c r="G20" s="723"/>
      <c r="H20" s="724" t="s">
        <v>718</v>
      </c>
      <c r="I20" s="725"/>
      <c r="J20" s="725"/>
      <c r="K20" s="726">
        <v>1351467.07</v>
      </c>
    </row>
    <row r="21" spans="1:11" ht="23.25" thickBot="1">
      <c r="A21" s="1064" t="s">
        <v>719</v>
      </c>
      <c r="B21" s="1064"/>
      <c r="C21" s="1064"/>
      <c r="D21" s="1064"/>
      <c r="E21" s="1064"/>
      <c r="F21" s="1064"/>
      <c r="G21" s="1064"/>
      <c r="H21" s="1064"/>
      <c r="I21" s="1064"/>
      <c r="J21" s="1064"/>
      <c r="K21" s="1064"/>
    </row>
    <row r="22" spans="1:11" ht="15.75" thickBot="1">
      <c r="A22" s="248"/>
      <c r="B22" s="1072" t="s">
        <v>683</v>
      </c>
      <c r="C22" s="1072" t="s">
        <v>684</v>
      </c>
      <c r="D22" s="1072" t="s">
        <v>685</v>
      </c>
      <c r="E22" s="1072" t="s">
        <v>686</v>
      </c>
      <c r="F22" s="1075" t="s">
        <v>687</v>
      </c>
      <c r="G22" s="1077" t="s">
        <v>688</v>
      </c>
      <c r="H22" s="1067"/>
      <c r="I22" s="1070" t="s">
        <v>689</v>
      </c>
      <c r="J22" s="1071"/>
      <c r="K22" s="1072" t="s">
        <v>690</v>
      </c>
    </row>
    <row r="23" spans="1:11" ht="15.75" thickBot="1">
      <c r="A23" s="248"/>
      <c r="B23" s="1073"/>
      <c r="C23" s="1073"/>
      <c r="D23" s="1073"/>
      <c r="E23" s="1073"/>
      <c r="F23" s="1076"/>
      <c r="G23" s="1078"/>
      <c r="H23" s="1069"/>
      <c r="I23" s="249" t="s">
        <v>691</v>
      </c>
      <c r="J23" s="250" t="s">
        <v>692</v>
      </c>
      <c r="K23" s="1073"/>
    </row>
    <row r="24" spans="1:11">
      <c r="A24" s="248"/>
      <c r="B24" s="251"/>
      <c r="C24" s="251"/>
      <c r="D24" s="251"/>
      <c r="E24" s="251"/>
      <c r="F24" s="251"/>
      <c r="G24" s="251"/>
      <c r="H24" s="252"/>
      <c r="I24" s="251"/>
      <c r="J24" s="253"/>
      <c r="K24" s="254"/>
    </row>
    <row r="25" spans="1:11">
      <c r="A25" s="248"/>
      <c r="B25" s="255"/>
      <c r="C25" s="255"/>
      <c r="D25" s="255"/>
      <c r="E25" s="255"/>
      <c r="F25" s="255"/>
      <c r="G25" s="255"/>
      <c r="H25" s="256"/>
      <c r="I25" s="255"/>
      <c r="J25" s="255"/>
      <c r="K25" s="255"/>
    </row>
    <row r="26" spans="1:11">
      <c r="A26" s="248"/>
      <c r="B26" s="257"/>
      <c r="C26" s="257"/>
      <c r="D26" s="257"/>
      <c r="E26" s="257"/>
      <c r="F26" s="257"/>
      <c r="G26" s="257"/>
      <c r="H26" s="258"/>
      <c r="I26" s="257"/>
      <c r="J26" s="257"/>
      <c r="K26" s="259"/>
    </row>
    <row r="27" spans="1:11">
      <c r="A27" s="248"/>
      <c r="B27" s="740" t="s">
        <v>32</v>
      </c>
      <c r="C27" s="741"/>
      <c r="D27" s="741"/>
      <c r="E27" s="741"/>
      <c r="F27" s="741"/>
      <c r="G27" s="1074" t="s">
        <v>694</v>
      </c>
      <c r="H27" s="1074"/>
      <c r="I27" s="742"/>
      <c r="J27" s="742"/>
      <c r="K27" s="743"/>
    </row>
    <row r="28" spans="1:11">
      <c r="A28" s="248"/>
      <c r="B28" s="741"/>
      <c r="C28" s="744" t="s">
        <v>178</v>
      </c>
      <c r="D28" s="744"/>
      <c r="E28" s="741"/>
      <c r="F28" s="741"/>
      <c r="G28" s="1074" t="s">
        <v>695</v>
      </c>
      <c r="H28" s="1074"/>
      <c r="I28" s="742"/>
      <c r="J28" s="742"/>
      <c r="K28" s="743"/>
    </row>
    <row r="29" spans="1:11">
      <c r="A29" s="248"/>
      <c r="B29" s="741"/>
      <c r="C29" s="744"/>
      <c r="D29" s="745">
        <v>6</v>
      </c>
      <c r="E29" s="741"/>
      <c r="F29" s="741"/>
      <c r="G29" s="1074" t="s">
        <v>696</v>
      </c>
      <c r="H29" s="1074"/>
      <c r="I29" s="742"/>
      <c r="J29" s="742"/>
      <c r="K29" s="743"/>
    </row>
    <row r="30" spans="1:11">
      <c r="A30" s="248"/>
      <c r="B30" s="741"/>
      <c r="C30" s="741"/>
      <c r="D30" s="741"/>
      <c r="E30" s="746" t="s">
        <v>33</v>
      </c>
      <c r="F30" s="741"/>
      <c r="G30" s="1074" t="s">
        <v>720</v>
      </c>
      <c r="H30" s="1074"/>
      <c r="I30" s="742"/>
      <c r="J30" s="742"/>
      <c r="K30" s="743"/>
    </row>
    <row r="31" spans="1:11">
      <c r="A31" s="248"/>
      <c r="B31" s="741"/>
      <c r="C31" s="741"/>
      <c r="D31" s="741"/>
      <c r="E31" s="741"/>
      <c r="F31" s="747" t="s">
        <v>31</v>
      </c>
      <c r="G31" s="1074" t="s">
        <v>719</v>
      </c>
      <c r="H31" s="1074"/>
      <c r="I31" s="742"/>
      <c r="J31" s="742"/>
      <c r="K31" s="743"/>
    </row>
    <row r="32" spans="1:11" ht="30">
      <c r="A32" s="248"/>
      <c r="B32" s="92"/>
      <c r="C32" s="92"/>
      <c r="D32" s="92"/>
      <c r="E32" s="92"/>
      <c r="F32" s="92"/>
      <c r="G32" s="748" t="s">
        <v>698</v>
      </c>
      <c r="H32" s="749" t="s">
        <v>721</v>
      </c>
      <c r="I32" s="748"/>
      <c r="J32" s="748"/>
      <c r="K32" s="748"/>
    </row>
    <row r="33" spans="1:11" ht="30">
      <c r="A33" s="248"/>
      <c r="B33" s="742"/>
      <c r="C33" s="742"/>
      <c r="D33" s="742"/>
      <c r="E33" s="742"/>
      <c r="F33" s="742"/>
      <c r="G33" s="750" t="s">
        <v>700</v>
      </c>
      <c r="H33" s="751" t="s">
        <v>722</v>
      </c>
      <c r="I33" s="742" t="s">
        <v>702</v>
      </c>
      <c r="J33" s="742">
        <v>25</v>
      </c>
      <c r="K33" s="742"/>
    </row>
    <row r="34" spans="1:11" ht="30">
      <c r="A34" s="248"/>
      <c r="B34" s="742"/>
      <c r="C34" s="742"/>
      <c r="D34" s="742"/>
      <c r="E34" s="742"/>
      <c r="F34" s="742"/>
      <c r="G34" s="750" t="s">
        <v>703</v>
      </c>
      <c r="H34" s="751" t="s">
        <v>723</v>
      </c>
      <c r="I34" s="742" t="s">
        <v>724</v>
      </c>
      <c r="J34" s="742">
        <v>28</v>
      </c>
      <c r="K34" s="742"/>
    </row>
    <row r="35" spans="1:11" ht="30">
      <c r="A35" s="248"/>
      <c r="B35" s="742"/>
      <c r="C35" s="742"/>
      <c r="D35" s="742"/>
      <c r="E35" s="742"/>
      <c r="F35" s="742"/>
      <c r="G35" s="750" t="s">
        <v>706</v>
      </c>
      <c r="H35" s="751" t="s">
        <v>725</v>
      </c>
      <c r="I35" s="742" t="s">
        <v>726</v>
      </c>
      <c r="J35" s="742">
        <v>2</v>
      </c>
      <c r="K35" s="742"/>
    </row>
    <row r="36" spans="1:11" ht="30">
      <c r="A36" s="248"/>
      <c r="B36" s="688"/>
      <c r="C36" s="688"/>
      <c r="D36" s="688"/>
      <c r="E36" s="688"/>
      <c r="F36" s="688"/>
      <c r="G36" s="753" t="s">
        <v>709</v>
      </c>
      <c r="H36" s="754" t="s">
        <v>727</v>
      </c>
      <c r="I36" s="755" t="s">
        <v>728</v>
      </c>
      <c r="J36" s="688">
        <v>8</v>
      </c>
      <c r="K36" s="688"/>
    </row>
    <row r="37" spans="1:11">
      <c r="A37" s="248"/>
      <c r="B37" s="756"/>
      <c r="C37" s="757"/>
      <c r="D37" s="758"/>
      <c r="E37" s="759"/>
      <c r="F37" s="759"/>
      <c r="G37" s="760"/>
      <c r="H37" s="761" t="s">
        <v>718</v>
      </c>
      <c r="I37" s="762"/>
      <c r="J37" s="762"/>
      <c r="K37" s="763">
        <v>7656715.8300000001</v>
      </c>
    </row>
    <row r="38" spans="1:11" ht="23.25" thickBot="1">
      <c r="A38" s="1064" t="s">
        <v>733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</row>
    <row r="39" spans="1:11" ht="15.75" thickBot="1">
      <c r="A39" s="248"/>
      <c r="B39" s="1072" t="s">
        <v>683</v>
      </c>
      <c r="C39" s="1072" t="s">
        <v>684</v>
      </c>
      <c r="D39" s="1072" t="s">
        <v>685</v>
      </c>
      <c r="E39" s="1072" t="s">
        <v>686</v>
      </c>
      <c r="F39" s="1075" t="s">
        <v>687</v>
      </c>
      <c r="G39" s="1077" t="s">
        <v>688</v>
      </c>
      <c r="H39" s="1067"/>
      <c r="I39" s="1070" t="s">
        <v>689</v>
      </c>
      <c r="J39" s="1071"/>
      <c r="K39" s="1072" t="s">
        <v>690</v>
      </c>
    </row>
    <row r="40" spans="1:11">
      <c r="A40" s="248"/>
      <c r="B40" s="1079"/>
      <c r="C40" s="1079"/>
      <c r="D40" s="1079"/>
      <c r="E40" s="1079"/>
      <c r="F40" s="1080"/>
      <c r="G40" s="1081"/>
      <c r="H40" s="1082"/>
      <c r="I40" s="764" t="s">
        <v>691</v>
      </c>
      <c r="J40" s="765" t="s">
        <v>692</v>
      </c>
      <c r="K40" s="1079"/>
    </row>
    <row r="41" spans="1:11">
      <c r="A41" s="248"/>
      <c r="B41" s="766"/>
      <c r="C41" s="766"/>
      <c r="D41" s="766"/>
      <c r="E41" s="766"/>
      <c r="F41" s="766"/>
      <c r="G41" s="766"/>
      <c r="H41" s="767"/>
      <c r="I41" s="766"/>
      <c r="J41" s="766"/>
      <c r="K41" s="766"/>
    </row>
    <row r="42" spans="1:11">
      <c r="A42" s="248"/>
      <c r="B42" s="768"/>
      <c r="C42" s="768"/>
      <c r="D42" s="768"/>
      <c r="E42" s="768"/>
      <c r="F42" s="768"/>
      <c r="G42" s="768"/>
      <c r="H42" s="769"/>
      <c r="I42" s="768"/>
      <c r="J42" s="768"/>
      <c r="K42" s="770"/>
    </row>
    <row r="43" spans="1:11">
      <c r="A43" s="248"/>
      <c r="B43" s="740" t="s">
        <v>50</v>
      </c>
      <c r="C43" s="741"/>
      <c r="D43" s="741"/>
      <c r="E43" s="741"/>
      <c r="F43" s="741"/>
      <c r="G43" s="1074" t="s">
        <v>1665</v>
      </c>
      <c r="H43" s="1074"/>
      <c r="I43" s="742"/>
      <c r="J43" s="742"/>
      <c r="K43" s="743"/>
    </row>
    <row r="44" spans="1:11">
      <c r="A44" s="248"/>
      <c r="B44" s="741"/>
      <c r="C44" s="744">
        <v>1</v>
      </c>
      <c r="D44" s="744"/>
      <c r="E44" s="741"/>
      <c r="F44" s="741"/>
      <c r="G44" s="1074" t="s">
        <v>730</v>
      </c>
      <c r="H44" s="1074"/>
      <c r="I44" s="742"/>
      <c r="J44" s="742"/>
      <c r="K44" s="743"/>
    </row>
    <row r="45" spans="1:11">
      <c r="A45" s="248"/>
      <c r="B45" s="741"/>
      <c r="C45" s="744"/>
      <c r="D45" s="745">
        <v>1.3</v>
      </c>
      <c r="E45" s="741"/>
      <c r="F45" s="741"/>
      <c r="G45" s="1074" t="s">
        <v>731</v>
      </c>
      <c r="H45" s="1074"/>
      <c r="I45" s="742"/>
      <c r="J45" s="742"/>
      <c r="K45" s="743"/>
    </row>
    <row r="46" spans="1:11">
      <c r="A46" s="248"/>
      <c r="B46" s="741"/>
      <c r="C46" s="741"/>
      <c r="D46" s="741"/>
      <c r="E46" s="746" t="s">
        <v>51</v>
      </c>
      <c r="F46" s="741"/>
      <c r="G46" s="1074" t="s">
        <v>732</v>
      </c>
      <c r="H46" s="1074"/>
      <c r="I46" s="742"/>
      <c r="J46" s="742"/>
      <c r="K46" s="743"/>
    </row>
    <row r="47" spans="1:11">
      <c r="A47" s="248"/>
      <c r="B47" s="741"/>
      <c r="C47" s="741"/>
      <c r="D47" s="741"/>
      <c r="E47" s="741"/>
      <c r="F47" s="747" t="s">
        <v>49</v>
      </c>
      <c r="G47" s="1074" t="s">
        <v>733</v>
      </c>
      <c r="H47" s="1074"/>
      <c r="I47" s="742"/>
      <c r="J47" s="742"/>
      <c r="K47" s="743"/>
    </row>
    <row r="48" spans="1:11" ht="15" customHeight="1">
      <c r="A48" s="248"/>
      <c r="B48" s="92"/>
      <c r="C48" s="92"/>
      <c r="D48" s="92"/>
      <c r="E48" s="92"/>
      <c r="F48" s="92"/>
      <c r="G48" s="771" t="s">
        <v>734</v>
      </c>
      <c r="H48" s="772" t="s">
        <v>735</v>
      </c>
      <c r="I48" s="92"/>
      <c r="J48" s="92"/>
      <c r="K48" s="773"/>
    </row>
    <row r="49" spans="1:11" ht="30">
      <c r="A49" s="248"/>
      <c r="B49" s="742"/>
      <c r="C49" s="742"/>
      <c r="D49" s="742"/>
      <c r="E49" s="742"/>
      <c r="F49" s="742"/>
      <c r="G49" s="750" t="s">
        <v>700</v>
      </c>
      <c r="H49" s="774" t="s">
        <v>736</v>
      </c>
      <c r="I49" s="775" t="s">
        <v>737</v>
      </c>
      <c r="J49" s="775">
        <v>10</v>
      </c>
      <c r="K49" s="776"/>
    </row>
    <row r="50" spans="1:11" ht="30">
      <c r="A50" s="248"/>
      <c r="B50" s="742"/>
      <c r="C50" s="742"/>
      <c r="D50" s="742"/>
      <c r="E50" s="742"/>
      <c r="F50" s="742"/>
      <c r="G50" s="750" t="s">
        <v>703</v>
      </c>
      <c r="H50" s="774" t="s">
        <v>738</v>
      </c>
      <c r="I50" s="777" t="s">
        <v>739</v>
      </c>
      <c r="J50" s="775">
        <v>240</v>
      </c>
      <c r="K50" s="776"/>
    </row>
    <row r="51" spans="1:11" ht="30">
      <c r="A51" s="248"/>
      <c r="B51" s="742"/>
      <c r="C51" s="742"/>
      <c r="D51" s="742"/>
      <c r="E51" s="742"/>
      <c r="F51" s="742"/>
      <c r="G51" s="750" t="s">
        <v>706</v>
      </c>
      <c r="H51" s="774" t="s">
        <v>740</v>
      </c>
      <c r="I51" s="775" t="s">
        <v>741</v>
      </c>
      <c r="J51" s="775">
        <v>50</v>
      </c>
      <c r="K51" s="776"/>
    </row>
    <row r="52" spans="1:11">
      <c r="A52" s="248"/>
      <c r="B52" s="742"/>
      <c r="C52" s="742"/>
      <c r="D52" s="742"/>
      <c r="E52" s="742"/>
      <c r="F52" s="742"/>
      <c r="G52" s="750"/>
      <c r="H52" s="774"/>
      <c r="I52" s="775"/>
      <c r="J52" s="775"/>
      <c r="K52" s="776"/>
    </row>
    <row r="53" spans="1:11">
      <c r="A53" s="248"/>
      <c r="B53" s="742"/>
      <c r="C53" s="742"/>
      <c r="D53" s="742"/>
      <c r="E53" s="742"/>
      <c r="F53" s="742"/>
      <c r="G53" s="750"/>
      <c r="H53" s="774"/>
      <c r="I53" s="775"/>
      <c r="J53" s="775"/>
      <c r="K53" s="776"/>
    </row>
    <row r="54" spans="1:11">
      <c r="A54" s="248"/>
      <c r="B54" s="742"/>
      <c r="C54" s="742"/>
      <c r="D54" s="742"/>
      <c r="E54" s="742"/>
      <c r="F54" s="742"/>
      <c r="G54" s="750"/>
      <c r="H54" s="778" t="s">
        <v>718</v>
      </c>
      <c r="I54" s="775"/>
      <c r="J54" s="775"/>
      <c r="K54" s="779">
        <v>1734607.16</v>
      </c>
    </row>
    <row r="55" spans="1:11" ht="23.25" thickBot="1">
      <c r="A55" s="1064" t="s">
        <v>406</v>
      </c>
      <c r="B55" s="1064"/>
      <c r="C55" s="1064"/>
      <c r="D55" s="1064"/>
      <c r="E55" s="1064"/>
      <c r="F55" s="1064"/>
      <c r="G55" s="1064"/>
      <c r="H55" s="1064"/>
      <c r="I55" s="1064"/>
      <c r="J55" s="1064"/>
      <c r="K55" s="1064"/>
    </row>
    <row r="56" spans="1:11" ht="15.75" thickBot="1">
      <c r="A56" s="248"/>
      <c r="B56" s="1072" t="s">
        <v>683</v>
      </c>
      <c r="C56" s="1072" t="s">
        <v>684</v>
      </c>
      <c r="D56" s="1072" t="s">
        <v>685</v>
      </c>
      <c r="E56" s="1072" t="s">
        <v>686</v>
      </c>
      <c r="F56" s="1075" t="s">
        <v>687</v>
      </c>
      <c r="G56" s="1077" t="s">
        <v>688</v>
      </c>
      <c r="H56" s="1067"/>
      <c r="I56" s="1070" t="s">
        <v>689</v>
      </c>
      <c r="J56" s="1071"/>
      <c r="K56" s="1072" t="s">
        <v>690</v>
      </c>
    </row>
    <row r="57" spans="1:11">
      <c r="A57" s="248"/>
      <c r="B57" s="1079"/>
      <c r="C57" s="1079"/>
      <c r="D57" s="1079"/>
      <c r="E57" s="1079"/>
      <c r="F57" s="1080"/>
      <c r="G57" s="1081"/>
      <c r="H57" s="1082"/>
      <c r="I57" s="764" t="s">
        <v>691</v>
      </c>
      <c r="J57" s="765" t="s">
        <v>692</v>
      </c>
      <c r="K57" s="1079"/>
    </row>
    <row r="58" spans="1:11">
      <c r="A58" s="248"/>
      <c r="B58" s="780"/>
      <c r="C58" s="780"/>
      <c r="D58" s="780"/>
      <c r="E58" s="780"/>
      <c r="F58" s="780"/>
      <c r="G58" s="780"/>
      <c r="H58" s="781" t="s">
        <v>693</v>
      </c>
      <c r="I58" s="780"/>
      <c r="J58" s="780"/>
      <c r="K58" s="782"/>
    </row>
    <row r="59" spans="1:11">
      <c r="A59" s="248"/>
      <c r="B59" s="740" t="s">
        <v>9</v>
      </c>
      <c r="C59" s="741"/>
      <c r="D59" s="741"/>
      <c r="E59" s="741"/>
      <c r="F59" s="741"/>
      <c r="G59" s="1074" t="s">
        <v>1664</v>
      </c>
      <c r="H59" s="1074"/>
      <c r="I59" s="742"/>
      <c r="J59" s="742"/>
      <c r="K59" s="743"/>
    </row>
    <row r="60" spans="1:11">
      <c r="A60" s="248"/>
      <c r="B60" s="741"/>
      <c r="C60" s="744" t="s">
        <v>178</v>
      </c>
      <c r="D60" s="744"/>
      <c r="E60" s="741"/>
      <c r="F60" s="741"/>
      <c r="G60" s="1074" t="s">
        <v>695</v>
      </c>
      <c r="H60" s="1074"/>
      <c r="I60" s="742"/>
      <c r="J60" s="742"/>
      <c r="K60" s="743"/>
    </row>
    <row r="61" spans="1:11">
      <c r="A61" s="248"/>
      <c r="B61" s="741"/>
      <c r="C61" s="744"/>
      <c r="D61" s="745">
        <v>6</v>
      </c>
      <c r="E61" s="741"/>
      <c r="F61" s="741"/>
      <c r="G61" s="1074" t="s">
        <v>696</v>
      </c>
      <c r="H61" s="1074"/>
      <c r="I61" s="742"/>
      <c r="J61" s="742"/>
      <c r="K61" s="743"/>
    </row>
    <row r="62" spans="1:11">
      <c r="A62" s="248"/>
      <c r="B62" s="741"/>
      <c r="C62" s="741"/>
      <c r="D62" s="741"/>
      <c r="E62" s="746" t="s">
        <v>85</v>
      </c>
      <c r="F62" s="741"/>
      <c r="G62" s="1074" t="s">
        <v>742</v>
      </c>
      <c r="H62" s="1074"/>
      <c r="I62" s="1074"/>
      <c r="J62" s="1074"/>
      <c r="K62" s="1074"/>
    </row>
    <row r="63" spans="1:11">
      <c r="A63" s="248"/>
      <c r="B63" s="741"/>
      <c r="C63" s="741"/>
      <c r="D63" s="741"/>
      <c r="E63" s="741"/>
      <c r="F63" s="747" t="s">
        <v>84</v>
      </c>
      <c r="G63" s="1074" t="s">
        <v>406</v>
      </c>
      <c r="H63" s="1074"/>
      <c r="I63" s="742"/>
      <c r="J63" s="742"/>
      <c r="K63" s="743"/>
    </row>
    <row r="64" spans="1:11">
      <c r="A64" s="248"/>
      <c r="B64" s="978"/>
      <c r="C64" s="978"/>
      <c r="D64" s="978"/>
      <c r="E64" s="978"/>
      <c r="F64" s="979"/>
      <c r="G64" s="1083" t="s">
        <v>743</v>
      </c>
      <c r="H64" s="1084"/>
      <c r="I64" s="92"/>
      <c r="J64" s="92"/>
      <c r="K64" s="980"/>
    </row>
    <row r="65" spans="1:11" ht="30">
      <c r="A65" s="248"/>
      <c r="B65" s="741"/>
      <c r="C65" s="741"/>
      <c r="D65" s="741"/>
      <c r="E65" s="741"/>
      <c r="F65" s="747"/>
      <c r="G65" s="750" t="s">
        <v>700</v>
      </c>
      <c r="H65" s="797" t="s">
        <v>744</v>
      </c>
      <c r="I65" s="775" t="s">
        <v>745</v>
      </c>
      <c r="J65" s="775"/>
      <c r="K65" s="743"/>
    </row>
    <row r="66" spans="1:11" ht="30">
      <c r="A66" s="248"/>
      <c r="B66" s="741"/>
      <c r="C66" s="741"/>
      <c r="D66" s="741"/>
      <c r="E66" s="741"/>
      <c r="F66" s="747"/>
      <c r="G66" s="750" t="s">
        <v>703</v>
      </c>
      <c r="H66" s="797" t="s">
        <v>746</v>
      </c>
      <c r="I66" s="775" t="s">
        <v>745</v>
      </c>
      <c r="J66" s="775"/>
      <c r="K66" s="743"/>
    </row>
    <row r="67" spans="1:11" ht="45">
      <c r="A67" s="248"/>
      <c r="B67" s="741"/>
      <c r="C67" s="741"/>
      <c r="D67" s="741"/>
      <c r="E67" s="741"/>
      <c r="F67" s="747"/>
      <c r="G67" s="750" t="s">
        <v>706</v>
      </c>
      <c r="H67" s="797" t="s">
        <v>747</v>
      </c>
      <c r="I67" s="775" t="s">
        <v>748</v>
      </c>
      <c r="J67" s="775">
        <v>75</v>
      </c>
      <c r="K67" s="743"/>
    </row>
    <row r="68" spans="1:11" ht="45">
      <c r="A68" s="248"/>
      <c r="B68" s="92"/>
      <c r="C68" s="92"/>
      <c r="D68" s="92"/>
      <c r="E68" s="92"/>
      <c r="F68" s="92"/>
      <c r="G68" s="771" t="s">
        <v>712</v>
      </c>
      <c r="H68" s="772" t="s">
        <v>749</v>
      </c>
      <c r="I68" s="92"/>
      <c r="J68" s="92"/>
      <c r="K68" s="773"/>
    </row>
    <row r="69" spans="1:11">
      <c r="A69" s="248"/>
      <c r="B69" s="742"/>
      <c r="C69" s="742"/>
      <c r="D69" s="742"/>
      <c r="E69" s="742"/>
      <c r="F69" s="742"/>
      <c r="G69" s="750" t="s">
        <v>700</v>
      </c>
      <c r="H69" s="797" t="s">
        <v>750</v>
      </c>
      <c r="I69" s="775" t="s">
        <v>751</v>
      </c>
      <c r="J69" s="775">
        <v>100</v>
      </c>
      <c r="K69" s="776"/>
    </row>
    <row r="70" spans="1:11" ht="30">
      <c r="A70" s="248"/>
      <c r="B70" s="92"/>
      <c r="C70" s="92"/>
      <c r="D70" s="92"/>
      <c r="E70" s="92"/>
      <c r="F70" s="92"/>
      <c r="G70" s="771" t="s">
        <v>752</v>
      </c>
      <c r="H70" s="772" t="s">
        <v>753</v>
      </c>
      <c r="I70" s="863"/>
      <c r="J70" s="863"/>
      <c r="K70" s="864"/>
    </row>
    <row r="71" spans="1:11" ht="30">
      <c r="A71" s="248"/>
      <c r="B71" s="742"/>
      <c r="C71" s="742"/>
      <c r="D71" s="742"/>
      <c r="E71" s="742"/>
      <c r="F71" s="742"/>
      <c r="G71" s="750" t="s">
        <v>700</v>
      </c>
      <c r="H71" s="797" t="s">
        <v>754</v>
      </c>
      <c r="I71" s="775" t="s">
        <v>755</v>
      </c>
      <c r="J71" s="775">
        <v>2</v>
      </c>
      <c r="K71" s="776"/>
    </row>
    <row r="72" spans="1:11">
      <c r="A72" s="248"/>
      <c r="B72" s="742"/>
      <c r="C72" s="742"/>
      <c r="D72" s="742"/>
      <c r="E72" s="742"/>
      <c r="F72" s="742"/>
      <c r="G72" s="750" t="s">
        <v>703</v>
      </c>
      <c r="H72" s="797" t="s">
        <v>756</v>
      </c>
      <c r="I72" s="775" t="s">
        <v>757</v>
      </c>
      <c r="J72" s="775">
        <v>7</v>
      </c>
      <c r="K72" s="776"/>
    </row>
    <row r="73" spans="1:11">
      <c r="A73" s="248"/>
      <c r="B73" s="742"/>
      <c r="C73" s="742"/>
      <c r="D73" s="742"/>
      <c r="E73" s="742"/>
      <c r="F73" s="742"/>
      <c r="G73" s="750"/>
      <c r="H73" s="981" t="s">
        <v>718</v>
      </c>
      <c r="I73" s="829"/>
      <c r="J73" s="829"/>
      <c r="K73" s="982">
        <f>4922463.42+13843403</f>
        <v>18765866.420000002</v>
      </c>
    </row>
    <row r="74" spans="1:11" ht="23.25" thickBot="1">
      <c r="A74" s="1064" t="s">
        <v>758</v>
      </c>
      <c r="B74" s="1064"/>
      <c r="C74" s="1064"/>
      <c r="D74" s="1064"/>
      <c r="E74" s="1064"/>
      <c r="F74" s="1064"/>
      <c r="G74" s="1064"/>
      <c r="H74" s="1064"/>
      <c r="I74" s="1064"/>
      <c r="J74" s="1064"/>
      <c r="K74" s="1064"/>
    </row>
    <row r="75" spans="1:11" ht="15.75" thickBot="1">
      <c r="A75" s="248"/>
      <c r="B75" s="1072" t="s">
        <v>683</v>
      </c>
      <c r="C75" s="1072" t="s">
        <v>684</v>
      </c>
      <c r="D75" s="1072" t="s">
        <v>685</v>
      </c>
      <c r="E75" s="1072" t="s">
        <v>686</v>
      </c>
      <c r="F75" s="1075" t="s">
        <v>687</v>
      </c>
      <c r="G75" s="1077" t="s">
        <v>688</v>
      </c>
      <c r="H75" s="1067"/>
      <c r="I75" s="1070" t="s">
        <v>689</v>
      </c>
      <c r="J75" s="1071"/>
      <c r="K75" s="1072" t="s">
        <v>690</v>
      </c>
    </row>
    <row r="76" spans="1:11">
      <c r="A76" s="248"/>
      <c r="B76" s="1079"/>
      <c r="C76" s="1079"/>
      <c r="D76" s="1079"/>
      <c r="E76" s="1079"/>
      <c r="F76" s="1080"/>
      <c r="G76" s="1081"/>
      <c r="H76" s="1082"/>
      <c r="I76" s="764" t="s">
        <v>691</v>
      </c>
      <c r="J76" s="765" t="s">
        <v>692</v>
      </c>
      <c r="K76" s="1079"/>
    </row>
    <row r="77" spans="1:11">
      <c r="A77" s="248"/>
      <c r="B77" s="780"/>
      <c r="C77" s="780"/>
      <c r="D77" s="780"/>
      <c r="E77" s="780"/>
      <c r="F77" s="780"/>
      <c r="G77" s="780"/>
      <c r="H77" s="781"/>
      <c r="I77" s="780"/>
      <c r="J77" s="780"/>
      <c r="K77" s="782"/>
    </row>
    <row r="78" spans="1:11">
      <c r="A78" s="248"/>
      <c r="B78" s="766"/>
      <c r="C78" s="766"/>
      <c r="D78" s="766"/>
      <c r="E78" s="766"/>
      <c r="F78" s="766"/>
      <c r="G78" s="766"/>
      <c r="H78" s="767"/>
      <c r="I78" s="766"/>
      <c r="J78" s="766"/>
      <c r="K78" s="766"/>
    </row>
    <row r="79" spans="1:11">
      <c r="A79" s="248"/>
      <c r="B79" s="768"/>
      <c r="C79" s="768"/>
      <c r="D79" s="768"/>
      <c r="E79" s="768"/>
      <c r="F79" s="768"/>
      <c r="G79" s="768"/>
      <c r="H79" s="769"/>
      <c r="I79" s="768"/>
      <c r="J79" s="768"/>
      <c r="K79" s="770"/>
    </row>
    <row r="80" spans="1:11">
      <c r="A80" s="248"/>
      <c r="B80" s="746" t="s">
        <v>32</v>
      </c>
      <c r="C80" s="741"/>
      <c r="D80" s="741"/>
      <c r="E80" s="741"/>
      <c r="F80" s="741"/>
      <c r="G80" s="1074" t="s">
        <v>759</v>
      </c>
      <c r="H80" s="1074"/>
      <c r="I80" s="742"/>
      <c r="J80" s="742"/>
      <c r="K80" s="743"/>
    </row>
    <row r="81" spans="1:11">
      <c r="A81" s="248"/>
      <c r="B81" s="741"/>
      <c r="C81" s="744">
        <v>4.2</v>
      </c>
      <c r="D81" s="744"/>
      <c r="E81" s="741"/>
      <c r="F81" s="741"/>
      <c r="G81" s="1074" t="s">
        <v>730</v>
      </c>
      <c r="H81" s="1074"/>
      <c r="I81" s="742"/>
      <c r="J81" s="742"/>
      <c r="K81" s="743"/>
    </row>
    <row r="82" spans="1:11">
      <c r="A82" s="248"/>
      <c r="B82" s="741"/>
      <c r="C82" s="744"/>
      <c r="D82" s="745">
        <v>6</v>
      </c>
      <c r="E82" s="741"/>
      <c r="F82" s="741"/>
      <c r="G82" s="1074" t="s">
        <v>760</v>
      </c>
      <c r="H82" s="1074"/>
      <c r="I82" s="742"/>
      <c r="J82" s="742"/>
      <c r="K82" s="743"/>
    </row>
    <row r="83" spans="1:11">
      <c r="A83" s="248"/>
      <c r="B83" s="741"/>
      <c r="C83" s="741"/>
      <c r="D83" s="741"/>
      <c r="E83" s="746" t="s">
        <v>92</v>
      </c>
      <c r="F83" s="741"/>
      <c r="G83" s="1074" t="s">
        <v>761</v>
      </c>
      <c r="H83" s="1074"/>
      <c r="I83" s="742"/>
      <c r="J83" s="742"/>
      <c r="K83" s="743"/>
    </row>
    <row r="84" spans="1:11">
      <c r="A84" s="248"/>
      <c r="B84" s="741"/>
      <c r="C84" s="741"/>
      <c r="D84" s="741"/>
      <c r="E84" s="741"/>
      <c r="F84" s="747" t="s">
        <v>91</v>
      </c>
      <c r="G84" s="1074" t="s">
        <v>762</v>
      </c>
      <c r="H84" s="1074"/>
      <c r="I84" s="742"/>
      <c r="J84" s="742"/>
      <c r="K84" s="743"/>
    </row>
    <row r="85" spans="1:11" ht="30">
      <c r="A85" s="248"/>
      <c r="B85" s="92"/>
      <c r="C85" s="92"/>
      <c r="D85" s="92"/>
      <c r="E85" s="92"/>
      <c r="F85" s="92"/>
      <c r="G85" s="783" t="s">
        <v>698</v>
      </c>
      <c r="H85" s="784" t="s">
        <v>763</v>
      </c>
      <c r="I85" s="92"/>
      <c r="J85" s="92"/>
      <c r="K85" s="773"/>
    </row>
    <row r="86" spans="1:11" ht="60">
      <c r="A86" s="248"/>
      <c r="B86" s="742"/>
      <c r="C86" s="742"/>
      <c r="D86" s="742"/>
      <c r="E86" s="742"/>
      <c r="F86" s="742"/>
      <c r="G86" s="750" t="s">
        <v>700</v>
      </c>
      <c r="H86" s="785" t="s">
        <v>764</v>
      </c>
      <c r="I86" s="786" t="s">
        <v>765</v>
      </c>
      <c r="J86" s="787">
        <v>577</v>
      </c>
      <c r="K86" s="776"/>
    </row>
    <row r="87" spans="1:11">
      <c r="A87" s="248"/>
      <c r="B87" s="788"/>
      <c r="C87" s="788"/>
      <c r="D87" s="788"/>
      <c r="E87" s="788"/>
      <c r="F87" s="789"/>
      <c r="G87" s="790"/>
      <c r="H87" s="791" t="s">
        <v>718</v>
      </c>
      <c r="I87" s="792"/>
      <c r="J87" s="792"/>
      <c r="K87" s="793">
        <v>1522693.02</v>
      </c>
    </row>
    <row r="88" spans="1:11">
      <c r="A88" s="248"/>
      <c r="B88" s="746" t="s">
        <v>32</v>
      </c>
      <c r="C88" s="741"/>
      <c r="D88" s="741"/>
      <c r="E88" s="741"/>
      <c r="F88" s="741"/>
      <c r="G88" s="1074" t="s">
        <v>759</v>
      </c>
      <c r="H88" s="1074"/>
      <c r="I88" s="742"/>
      <c r="J88" s="742"/>
      <c r="K88" s="743"/>
    </row>
    <row r="89" spans="1:11">
      <c r="A89" s="248"/>
      <c r="B89" s="741"/>
      <c r="C89" s="744">
        <v>4.2</v>
      </c>
      <c r="D89" s="744"/>
      <c r="E89" s="741"/>
      <c r="F89" s="741"/>
      <c r="G89" s="1074" t="s">
        <v>730</v>
      </c>
      <c r="H89" s="1074"/>
      <c r="I89" s="742"/>
      <c r="J89" s="742"/>
      <c r="K89" s="743"/>
    </row>
    <row r="90" spans="1:11">
      <c r="A90" s="248"/>
      <c r="B90" s="741"/>
      <c r="C90" s="744"/>
      <c r="D90" s="745">
        <v>6</v>
      </c>
      <c r="E90" s="741"/>
      <c r="F90" s="741"/>
      <c r="G90" s="1074" t="s">
        <v>760</v>
      </c>
      <c r="H90" s="1074"/>
      <c r="I90" s="742"/>
      <c r="J90" s="742"/>
      <c r="K90" s="743"/>
    </row>
    <row r="91" spans="1:11">
      <c r="A91" s="248"/>
      <c r="B91" s="741"/>
      <c r="C91" s="741"/>
      <c r="D91" s="741"/>
      <c r="E91" s="746" t="s">
        <v>94</v>
      </c>
      <c r="F91" s="741"/>
      <c r="G91" s="1074" t="s">
        <v>766</v>
      </c>
      <c r="H91" s="1074"/>
      <c r="I91" s="742"/>
      <c r="J91" s="742"/>
      <c r="K91" s="743"/>
    </row>
    <row r="92" spans="1:11">
      <c r="A92" s="248"/>
      <c r="B92" s="741"/>
      <c r="C92" s="741"/>
      <c r="D92" s="741"/>
      <c r="E92" s="741"/>
      <c r="F92" s="747" t="s">
        <v>91</v>
      </c>
      <c r="G92" s="1074" t="s">
        <v>762</v>
      </c>
      <c r="H92" s="1074"/>
      <c r="I92" s="742"/>
      <c r="J92" s="742"/>
      <c r="K92" s="743"/>
    </row>
    <row r="93" spans="1:11" ht="30">
      <c r="A93" s="248"/>
      <c r="B93" s="92"/>
      <c r="C93" s="92"/>
      <c r="D93" s="92"/>
      <c r="E93" s="92"/>
      <c r="F93" s="92"/>
      <c r="G93" s="783" t="s">
        <v>767</v>
      </c>
      <c r="H93" s="794" t="s">
        <v>768</v>
      </c>
      <c r="I93" s="92"/>
      <c r="J93" s="92"/>
      <c r="K93" s="773"/>
    </row>
    <row r="94" spans="1:11" ht="30">
      <c r="A94" s="248"/>
      <c r="B94" s="742"/>
      <c r="C94" s="742"/>
      <c r="D94" s="742"/>
      <c r="E94" s="742"/>
      <c r="F94" s="742"/>
      <c r="G94" s="750" t="s">
        <v>700</v>
      </c>
      <c r="H94" s="785" t="s">
        <v>769</v>
      </c>
      <c r="I94" s="795" t="s">
        <v>770</v>
      </c>
      <c r="J94" s="787">
        <v>25</v>
      </c>
      <c r="K94" s="776"/>
    </row>
    <row r="95" spans="1:11" ht="30">
      <c r="A95" s="248"/>
      <c r="B95" s="742"/>
      <c r="C95" s="742"/>
      <c r="D95" s="742"/>
      <c r="E95" s="742"/>
      <c r="F95" s="742"/>
      <c r="G95" s="750" t="s">
        <v>703</v>
      </c>
      <c r="H95" s="785" t="s">
        <v>771</v>
      </c>
      <c r="I95" s="795" t="s">
        <v>772</v>
      </c>
      <c r="J95" s="787">
        <v>25</v>
      </c>
      <c r="K95" s="776"/>
    </row>
    <row r="96" spans="1:11" ht="30">
      <c r="A96" s="248"/>
      <c r="B96" s="742"/>
      <c r="C96" s="742"/>
      <c r="D96" s="742"/>
      <c r="E96" s="742"/>
      <c r="F96" s="742"/>
      <c r="G96" s="750" t="s">
        <v>706</v>
      </c>
      <c r="H96" s="785" t="s">
        <v>773</v>
      </c>
      <c r="I96" s="796" t="s">
        <v>774</v>
      </c>
      <c r="J96" s="787">
        <v>60</v>
      </c>
      <c r="K96" s="776"/>
    </row>
    <row r="97" spans="1:12" ht="30">
      <c r="A97" s="248"/>
      <c r="B97" s="742"/>
      <c r="C97" s="742"/>
      <c r="D97" s="742"/>
      <c r="E97" s="742"/>
      <c r="F97" s="742"/>
      <c r="G97" s="750" t="s">
        <v>709</v>
      </c>
      <c r="H97" s="797" t="s">
        <v>775</v>
      </c>
      <c r="I97" s="796" t="s">
        <v>776</v>
      </c>
      <c r="J97" s="787">
        <v>577</v>
      </c>
      <c r="K97" s="776"/>
    </row>
    <row r="98" spans="1:12" ht="45">
      <c r="A98" s="248"/>
      <c r="B98" s="742"/>
      <c r="C98" s="742"/>
      <c r="D98" s="742"/>
      <c r="E98" s="742"/>
      <c r="F98" s="742"/>
      <c r="G98" s="750" t="s">
        <v>777</v>
      </c>
      <c r="H98" s="774" t="s">
        <v>778</v>
      </c>
      <c r="I98" s="742" t="s">
        <v>779</v>
      </c>
      <c r="J98" s="798">
        <v>120</v>
      </c>
      <c r="K98" s="776"/>
    </row>
    <row r="99" spans="1:12" ht="45">
      <c r="A99" s="248"/>
      <c r="B99" s="742"/>
      <c r="C99" s="742"/>
      <c r="D99" s="742"/>
      <c r="E99" s="742"/>
      <c r="F99" s="742"/>
      <c r="G99" s="750" t="s">
        <v>780</v>
      </c>
      <c r="H99" s="797" t="s">
        <v>781</v>
      </c>
      <c r="I99" s="796" t="s">
        <v>782</v>
      </c>
      <c r="J99" s="787">
        <v>500</v>
      </c>
      <c r="K99" s="776"/>
    </row>
    <row r="100" spans="1:12">
      <c r="A100" s="248"/>
      <c r="B100" s="742"/>
      <c r="C100" s="742"/>
      <c r="D100" s="742"/>
      <c r="E100" s="742"/>
      <c r="F100" s="742"/>
      <c r="G100" s="750" t="s">
        <v>783</v>
      </c>
      <c r="H100" s="795" t="s">
        <v>784</v>
      </c>
      <c r="I100" s="796" t="s">
        <v>785</v>
      </c>
      <c r="J100" s="787">
        <v>6</v>
      </c>
      <c r="K100" s="776"/>
    </row>
    <row r="101" spans="1:12" ht="30">
      <c r="A101" s="248"/>
      <c r="B101" s="742"/>
      <c r="C101" s="742"/>
      <c r="D101" s="742"/>
      <c r="E101" s="742"/>
      <c r="F101" s="742"/>
      <c r="G101" s="750" t="s">
        <v>786</v>
      </c>
      <c r="H101" s="785" t="s">
        <v>787</v>
      </c>
      <c r="I101" s="796" t="s">
        <v>788</v>
      </c>
      <c r="J101" s="787">
        <v>20</v>
      </c>
      <c r="K101" s="776"/>
    </row>
    <row r="102" spans="1:12" ht="45">
      <c r="A102" s="248"/>
      <c r="B102" s="742"/>
      <c r="C102" s="742"/>
      <c r="D102" s="742"/>
      <c r="E102" s="742"/>
      <c r="F102" s="742"/>
      <c r="G102" s="750" t="s">
        <v>789</v>
      </c>
      <c r="H102" s="797" t="s">
        <v>790</v>
      </c>
      <c r="I102" s="775" t="s">
        <v>791</v>
      </c>
      <c r="J102" s="787">
        <v>22</v>
      </c>
      <c r="K102" s="776"/>
    </row>
    <row r="103" spans="1:12" ht="30">
      <c r="A103" s="248"/>
      <c r="B103" s="28"/>
      <c r="C103" s="28"/>
      <c r="D103" s="28"/>
      <c r="E103" s="28"/>
      <c r="F103" s="28"/>
      <c r="G103" s="799" t="s">
        <v>792</v>
      </c>
      <c r="H103" s="800" t="s">
        <v>793</v>
      </c>
      <c r="I103" s="801"/>
      <c r="J103" s="802"/>
      <c r="K103" s="803"/>
    </row>
    <row r="104" spans="1:12" ht="30">
      <c r="A104" s="248"/>
      <c r="B104" s="742"/>
      <c r="C104" s="742"/>
      <c r="D104" s="742"/>
      <c r="E104" s="742"/>
      <c r="F104" s="742"/>
      <c r="G104" s="750" t="s">
        <v>700</v>
      </c>
      <c r="H104" s="797" t="s">
        <v>794</v>
      </c>
      <c r="I104" s="775" t="s">
        <v>795</v>
      </c>
      <c r="J104" s="787">
        <v>500</v>
      </c>
      <c r="K104" s="776"/>
    </row>
    <row r="105" spans="1:12" ht="30">
      <c r="A105" s="248"/>
      <c r="B105" s="742"/>
      <c r="C105" s="742"/>
      <c r="D105" s="742"/>
      <c r="E105" s="742"/>
      <c r="F105" s="742"/>
      <c r="G105" s="750" t="s">
        <v>703</v>
      </c>
      <c r="H105" s="751" t="s">
        <v>796</v>
      </c>
      <c r="I105" s="775" t="s">
        <v>797</v>
      </c>
      <c r="J105" s="787">
        <v>6</v>
      </c>
      <c r="K105" s="776"/>
    </row>
    <row r="106" spans="1:12" ht="30">
      <c r="A106" s="248"/>
      <c r="B106" s="742"/>
      <c r="C106" s="742"/>
      <c r="D106" s="742"/>
      <c r="E106" s="742"/>
      <c r="F106" s="742"/>
      <c r="G106" s="750"/>
      <c r="H106" s="751" t="s">
        <v>798</v>
      </c>
      <c r="I106" s="775" t="s">
        <v>797</v>
      </c>
      <c r="J106" s="787">
        <v>6</v>
      </c>
      <c r="K106" s="776"/>
    </row>
    <row r="107" spans="1:12" s="681" customFormat="1">
      <c r="A107" s="248"/>
      <c r="B107" s="742"/>
      <c r="C107" s="742"/>
      <c r="D107" s="742"/>
      <c r="E107" s="742"/>
      <c r="F107" s="742"/>
      <c r="G107" s="750"/>
      <c r="H107" s="791" t="s">
        <v>718</v>
      </c>
      <c r="I107" s="792"/>
      <c r="J107" s="792"/>
      <c r="K107" s="793">
        <v>66720</v>
      </c>
    </row>
    <row r="108" spans="1:12">
      <c r="A108" s="248"/>
      <c r="B108" s="804"/>
      <c r="C108" s="804"/>
      <c r="D108" s="804"/>
      <c r="E108" s="804"/>
      <c r="F108" s="805"/>
      <c r="G108" s="806"/>
      <c r="H108" s="807" t="s">
        <v>1671</v>
      </c>
      <c r="I108" s="808"/>
      <c r="J108" s="808"/>
      <c r="K108" s="809">
        <f>+K87+K107</f>
        <v>1589413.02</v>
      </c>
      <c r="L108" s="682"/>
    </row>
    <row r="109" spans="1:12" ht="22.5">
      <c r="A109" s="1085" t="s">
        <v>1724</v>
      </c>
      <c r="B109" s="1085"/>
      <c r="C109" s="1085"/>
      <c r="D109" s="1085"/>
      <c r="E109" s="1085"/>
      <c r="F109" s="1085"/>
      <c r="G109" s="1085"/>
      <c r="H109" s="1085"/>
      <c r="I109" s="1085"/>
      <c r="J109" s="1085"/>
      <c r="K109" s="1085"/>
    </row>
    <row r="110" spans="1:12">
      <c r="A110" s="810"/>
      <c r="B110" s="1065" t="s">
        <v>683</v>
      </c>
      <c r="C110" s="1065" t="s">
        <v>684</v>
      </c>
      <c r="D110" s="1065" t="s">
        <v>685</v>
      </c>
      <c r="E110" s="1065" t="s">
        <v>686</v>
      </c>
      <c r="F110" s="1065" t="s">
        <v>687</v>
      </c>
      <c r="G110" s="1065" t="s">
        <v>688</v>
      </c>
      <c r="H110" s="1065"/>
      <c r="I110" s="1086" t="s">
        <v>689</v>
      </c>
      <c r="J110" s="1086"/>
      <c r="K110" s="1065" t="s">
        <v>690</v>
      </c>
    </row>
    <row r="111" spans="1:12">
      <c r="A111" s="810"/>
      <c r="B111" s="1065"/>
      <c r="C111" s="1065"/>
      <c r="D111" s="1065"/>
      <c r="E111" s="1065"/>
      <c r="F111" s="1065"/>
      <c r="G111" s="1065"/>
      <c r="H111" s="1065"/>
      <c r="I111" s="811" t="s">
        <v>691</v>
      </c>
      <c r="J111" s="811" t="s">
        <v>692</v>
      </c>
      <c r="K111" s="1065"/>
    </row>
    <row r="112" spans="1:12">
      <c r="A112" s="810"/>
      <c r="B112" s="780"/>
      <c r="C112" s="780"/>
      <c r="D112" s="780"/>
      <c r="E112" s="780"/>
      <c r="F112" s="780"/>
      <c r="G112" s="780"/>
      <c r="H112" s="781"/>
      <c r="I112" s="780"/>
      <c r="J112" s="812"/>
      <c r="K112" s="782"/>
    </row>
    <row r="113" spans="1:11">
      <c r="A113" s="810"/>
      <c r="B113" s="766"/>
      <c r="C113" s="766"/>
      <c r="D113" s="766"/>
      <c r="E113" s="766"/>
      <c r="F113" s="766"/>
      <c r="G113" s="766"/>
      <c r="H113" s="767"/>
      <c r="I113" s="766"/>
      <c r="J113" s="766"/>
      <c r="K113" s="766"/>
    </row>
    <row r="114" spans="1:11">
      <c r="A114" s="810"/>
      <c r="B114" s="768"/>
      <c r="C114" s="768"/>
      <c r="D114" s="768"/>
      <c r="E114" s="768"/>
      <c r="F114" s="768"/>
      <c r="G114" s="768"/>
      <c r="H114" s="769"/>
      <c r="I114" s="768"/>
      <c r="J114" s="768"/>
      <c r="K114" s="770"/>
    </row>
    <row r="115" spans="1:11">
      <c r="A115" s="810"/>
      <c r="B115" s="740" t="s">
        <v>799</v>
      </c>
      <c r="C115" s="741"/>
      <c r="D115" s="741"/>
      <c r="E115" s="741"/>
      <c r="F115" s="741"/>
      <c r="G115" s="1074" t="s">
        <v>800</v>
      </c>
      <c r="H115" s="1074"/>
      <c r="I115" s="742"/>
      <c r="J115" s="742"/>
      <c r="K115" s="743"/>
    </row>
    <row r="116" spans="1:11">
      <c r="A116" s="810"/>
      <c r="B116" s="741"/>
      <c r="C116" s="744">
        <v>4.2</v>
      </c>
      <c r="D116" s="744"/>
      <c r="E116" s="741"/>
      <c r="F116" s="741"/>
      <c r="G116" s="1074" t="s">
        <v>801</v>
      </c>
      <c r="H116" s="1074"/>
      <c r="I116" s="742"/>
      <c r="J116" s="742"/>
      <c r="K116" s="743"/>
    </row>
    <row r="117" spans="1:11">
      <c r="A117" s="810"/>
      <c r="B117" s="741"/>
      <c r="C117" s="744"/>
      <c r="D117" s="745">
        <v>6</v>
      </c>
      <c r="E117" s="741"/>
      <c r="F117" s="741"/>
      <c r="G117" s="1074" t="s">
        <v>760</v>
      </c>
      <c r="H117" s="1074"/>
      <c r="I117" s="742"/>
      <c r="J117" s="742"/>
      <c r="K117" s="743"/>
    </row>
    <row r="118" spans="1:11">
      <c r="A118" s="810"/>
      <c r="B118" s="741"/>
      <c r="C118" s="741"/>
      <c r="D118" s="741"/>
      <c r="E118" s="740" t="s">
        <v>101</v>
      </c>
      <c r="F118" s="741"/>
      <c r="G118" s="1074" t="s">
        <v>802</v>
      </c>
      <c r="H118" s="1074"/>
      <c r="I118" s="742"/>
      <c r="J118" s="742"/>
      <c r="K118" s="743"/>
    </row>
    <row r="119" spans="1:11">
      <c r="A119" s="810"/>
      <c r="B119" s="741"/>
      <c r="C119" s="741"/>
      <c r="D119" s="741"/>
      <c r="E119" s="741"/>
      <c r="F119" s="813" t="s">
        <v>803</v>
      </c>
      <c r="G119" s="1087" t="s">
        <v>98</v>
      </c>
      <c r="H119" s="1087"/>
      <c r="I119" s="742"/>
      <c r="J119" s="742"/>
      <c r="K119" s="743"/>
    </row>
    <row r="120" spans="1:11" ht="30">
      <c r="A120" s="810"/>
      <c r="B120" s="92"/>
      <c r="C120" s="92"/>
      <c r="D120" s="92"/>
      <c r="E120" s="92"/>
      <c r="F120" s="92"/>
      <c r="G120" s="748" t="s">
        <v>698</v>
      </c>
      <c r="H120" s="814" t="s">
        <v>804</v>
      </c>
      <c r="I120" s="621"/>
      <c r="J120" s="621"/>
      <c r="K120" s="621"/>
    </row>
    <row r="121" spans="1:11" ht="30">
      <c r="A121" s="810"/>
      <c r="B121" s="742"/>
      <c r="C121" s="742"/>
      <c r="D121" s="742"/>
      <c r="E121" s="742"/>
      <c r="F121" s="742"/>
      <c r="G121" s="750" t="s">
        <v>700</v>
      </c>
      <c r="H121" s="751" t="s">
        <v>805</v>
      </c>
      <c r="I121" s="742" t="s">
        <v>806</v>
      </c>
      <c r="J121" s="742">
        <v>12</v>
      </c>
      <c r="K121" s="742"/>
    </row>
    <row r="122" spans="1:11">
      <c r="A122" s="810"/>
      <c r="B122" s="92"/>
      <c r="C122" s="92"/>
      <c r="D122" s="92"/>
      <c r="E122" s="92"/>
      <c r="F122" s="92"/>
      <c r="G122" s="748" t="s">
        <v>712</v>
      </c>
      <c r="H122" s="814" t="s">
        <v>807</v>
      </c>
      <c r="I122" s="621"/>
      <c r="J122" s="92"/>
      <c r="K122" s="92"/>
    </row>
    <row r="123" spans="1:11">
      <c r="A123" s="810"/>
      <c r="B123" s="742"/>
      <c r="C123" s="742"/>
      <c r="D123" s="742"/>
      <c r="E123" s="742"/>
      <c r="F123" s="742"/>
      <c r="G123" s="750"/>
      <c r="H123" s="751"/>
      <c r="I123" s="742"/>
      <c r="J123" s="742"/>
      <c r="K123" s="742"/>
    </row>
    <row r="124" spans="1:11" ht="45">
      <c r="A124" s="810"/>
      <c r="B124" s="742"/>
      <c r="C124" s="742"/>
      <c r="D124" s="742"/>
      <c r="E124" s="742"/>
      <c r="F124" s="742"/>
      <c r="G124" s="750" t="s">
        <v>700</v>
      </c>
      <c r="H124" s="751" t="s">
        <v>808</v>
      </c>
      <c r="I124" s="742" t="s">
        <v>809</v>
      </c>
      <c r="J124" s="742">
        <v>1</v>
      </c>
      <c r="K124" s="742"/>
    </row>
    <row r="125" spans="1:11" ht="30">
      <c r="A125" s="810"/>
      <c r="B125" s="742"/>
      <c r="C125" s="742"/>
      <c r="D125" s="742"/>
      <c r="E125" s="742"/>
      <c r="F125" s="742"/>
      <c r="G125" s="750" t="s">
        <v>703</v>
      </c>
      <c r="H125" s="751" t="s">
        <v>810</v>
      </c>
      <c r="I125" s="742" t="s">
        <v>811</v>
      </c>
      <c r="J125" s="742">
        <v>25</v>
      </c>
      <c r="K125" s="742"/>
    </row>
    <row r="126" spans="1:11" ht="30">
      <c r="A126" s="810"/>
      <c r="B126" s="742"/>
      <c r="C126" s="742"/>
      <c r="D126" s="742"/>
      <c r="E126" s="742"/>
      <c r="F126" s="742"/>
      <c r="G126" s="750" t="s">
        <v>706</v>
      </c>
      <c r="H126" s="751" t="s">
        <v>812</v>
      </c>
      <c r="I126" s="742" t="s">
        <v>813</v>
      </c>
      <c r="J126" s="742">
        <v>2</v>
      </c>
      <c r="K126" s="742"/>
    </row>
    <row r="127" spans="1:11" ht="30">
      <c r="A127" s="810"/>
      <c r="B127" s="92"/>
      <c r="C127" s="92"/>
      <c r="D127" s="92"/>
      <c r="E127" s="92"/>
      <c r="F127" s="92"/>
      <c r="G127" s="748" t="s">
        <v>752</v>
      </c>
      <c r="H127" s="814" t="s">
        <v>814</v>
      </c>
      <c r="I127" s="621"/>
      <c r="J127" s="621"/>
      <c r="K127" s="621"/>
    </row>
    <row r="128" spans="1:11" ht="30">
      <c r="A128" s="810"/>
      <c r="B128" s="742"/>
      <c r="C128" s="742"/>
      <c r="D128" s="742"/>
      <c r="E128" s="742"/>
      <c r="F128" s="742"/>
      <c r="G128" s="750" t="s">
        <v>700</v>
      </c>
      <c r="H128" s="797" t="s">
        <v>815</v>
      </c>
      <c r="I128" s="775" t="s">
        <v>816</v>
      </c>
      <c r="J128" s="775">
        <v>12</v>
      </c>
      <c r="K128" s="742"/>
    </row>
    <row r="129" spans="1:11" ht="30">
      <c r="A129" s="810"/>
      <c r="B129" s="742"/>
      <c r="C129" s="742"/>
      <c r="D129" s="742"/>
      <c r="E129" s="742"/>
      <c r="F129" s="742"/>
      <c r="G129" s="750" t="s">
        <v>703</v>
      </c>
      <c r="H129" s="797" t="s">
        <v>817</v>
      </c>
      <c r="I129" s="775" t="s">
        <v>818</v>
      </c>
      <c r="J129" s="775">
        <v>1</v>
      </c>
      <c r="K129" s="742"/>
    </row>
    <row r="130" spans="1:11" ht="30">
      <c r="A130" s="810"/>
      <c r="B130" s="742"/>
      <c r="C130" s="742"/>
      <c r="D130" s="742"/>
      <c r="E130" s="742"/>
      <c r="F130" s="742"/>
      <c r="G130" s="750" t="s">
        <v>706</v>
      </c>
      <c r="H130" s="797" t="s">
        <v>819</v>
      </c>
      <c r="I130" s="775" t="s">
        <v>820</v>
      </c>
      <c r="J130" s="775">
        <v>2</v>
      </c>
      <c r="K130" s="742"/>
    </row>
    <row r="131" spans="1:11">
      <c r="A131" s="810"/>
      <c r="B131" s="742"/>
      <c r="C131" s="743"/>
      <c r="D131" s="815"/>
      <c r="E131" s="816"/>
      <c r="F131" s="816"/>
      <c r="G131" s="742"/>
      <c r="H131" s="778" t="s">
        <v>718</v>
      </c>
      <c r="I131" s="775"/>
      <c r="J131" s="775"/>
      <c r="K131" s="779">
        <f>3057889.13+11604821.02+3972825.04+5000</f>
        <v>18640535.189999998</v>
      </c>
    </row>
    <row r="132" spans="1:11" ht="22.5">
      <c r="A132" s="1085" t="s">
        <v>1687</v>
      </c>
      <c r="B132" s="1085"/>
      <c r="C132" s="1085"/>
      <c r="D132" s="1085"/>
      <c r="E132" s="1085"/>
      <c r="F132" s="1085"/>
      <c r="G132" s="1085"/>
      <c r="H132" s="1085"/>
      <c r="I132" s="1085"/>
      <c r="J132" s="1085"/>
      <c r="K132" s="1085"/>
    </row>
    <row r="133" spans="1:11">
      <c r="A133" s="28"/>
      <c r="B133" s="1065" t="s">
        <v>683</v>
      </c>
      <c r="C133" s="1065" t="s">
        <v>684</v>
      </c>
      <c r="D133" s="1065" t="s">
        <v>685</v>
      </c>
      <c r="E133" s="1065" t="s">
        <v>686</v>
      </c>
      <c r="F133" s="1065" t="s">
        <v>687</v>
      </c>
      <c r="G133" s="1065" t="s">
        <v>688</v>
      </c>
      <c r="H133" s="1065"/>
      <c r="I133" s="1086" t="s">
        <v>689</v>
      </c>
      <c r="J133" s="1086"/>
      <c r="K133" s="1065" t="s">
        <v>690</v>
      </c>
    </row>
    <row r="134" spans="1:11">
      <c r="A134" s="28"/>
      <c r="B134" s="1065"/>
      <c r="C134" s="1065"/>
      <c r="D134" s="1065"/>
      <c r="E134" s="1065"/>
      <c r="F134" s="1065"/>
      <c r="G134" s="1065"/>
      <c r="H134" s="1065"/>
      <c r="I134" s="811" t="s">
        <v>691</v>
      </c>
      <c r="J134" s="811" t="s">
        <v>692</v>
      </c>
      <c r="K134" s="1065"/>
    </row>
    <row r="135" spans="1:11">
      <c r="A135" s="28"/>
      <c r="B135" s="780"/>
      <c r="C135" s="780"/>
      <c r="D135" s="780"/>
      <c r="E135" s="780"/>
      <c r="F135" s="780"/>
      <c r="G135" s="780"/>
      <c r="H135" s="781" t="s">
        <v>693</v>
      </c>
      <c r="I135" s="780"/>
      <c r="J135" s="780"/>
      <c r="K135" s="782"/>
    </row>
    <row r="136" spans="1:11">
      <c r="A136" s="28"/>
      <c r="B136" s="766"/>
      <c r="C136" s="766"/>
      <c r="D136" s="766"/>
      <c r="E136" s="766"/>
      <c r="F136" s="766"/>
      <c r="G136" s="766"/>
      <c r="H136" s="767"/>
      <c r="I136" s="766"/>
      <c r="J136" s="766"/>
      <c r="K136" s="766"/>
    </row>
    <row r="137" spans="1:11">
      <c r="A137" s="28"/>
      <c r="B137" s="768"/>
      <c r="C137" s="768"/>
      <c r="D137" s="768"/>
      <c r="E137" s="768"/>
      <c r="F137" s="768"/>
      <c r="G137" s="768"/>
      <c r="H137" s="769"/>
      <c r="I137" s="768"/>
      <c r="J137" s="768"/>
      <c r="K137" s="770"/>
    </row>
    <row r="138" spans="1:11">
      <c r="A138" s="28"/>
      <c r="B138" s="740" t="s">
        <v>115</v>
      </c>
      <c r="C138" s="741"/>
      <c r="D138" s="741"/>
      <c r="E138" s="741"/>
      <c r="F138" s="741"/>
      <c r="G138" s="1074" t="s">
        <v>821</v>
      </c>
      <c r="H138" s="1074"/>
      <c r="I138" s="742"/>
      <c r="J138" s="742"/>
      <c r="K138" s="743"/>
    </row>
    <row r="139" spans="1:11">
      <c r="A139" s="28"/>
      <c r="B139" s="741"/>
      <c r="C139" s="744">
        <v>4.2</v>
      </c>
      <c r="D139" s="744"/>
      <c r="E139" s="741"/>
      <c r="F139" s="741"/>
      <c r="G139" s="1074" t="s">
        <v>822</v>
      </c>
      <c r="H139" s="1074"/>
      <c r="I139" s="742"/>
      <c r="J139" s="742"/>
      <c r="K139" s="743"/>
    </row>
    <row r="140" spans="1:11">
      <c r="A140" s="28"/>
      <c r="B140" s="741"/>
      <c r="C140" s="744"/>
      <c r="D140" s="745">
        <v>6</v>
      </c>
      <c r="E140" s="741"/>
      <c r="F140" s="741"/>
      <c r="G140" s="1074" t="s">
        <v>823</v>
      </c>
      <c r="H140" s="1074"/>
      <c r="I140" s="742"/>
      <c r="J140" s="742"/>
      <c r="K140" s="743"/>
    </row>
    <row r="141" spans="1:11">
      <c r="A141" s="28"/>
      <c r="B141" s="741"/>
      <c r="C141" s="741"/>
      <c r="D141" s="741"/>
      <c r="E141" s="746" t="s">
        <v>116</v>
      </c>
      <c r="F141" s="741"/>
      <c r="G141" s="1074" t="s">
        <v>824</v>
      </c>
      <c r="H141" s="1074"/>
      <c r="I141" s="742"/>
      <c r="J141" s="742"/>
      <c r="K141" s="743"/>
    </row>
    <row r="142" spans="1:11">
      <c r="A142" s="28"/>
      <c r="B142" s="741"/>
      <c r="C142" s="741"/>
      <c r="D142" s="741"/>
      <c r="E142" s="741"/>
      <c r="F142" s="747" t="s">
        <v>99</v>
      </c>
      <c r="G142" s="1074" t="s">
        <v>114</v>
      </c>
      <c r="H142" s="1074"/>
      <c r="I142" s="742"/>
      <c r="J142" s="742"/>
      <c r="K142" s="743"/>
    </row>
    <row r="143" spans="1:11">
      <c r="A143" s="28"/>
      <c r="B143" s="742"/>
      <c r="C143" s="742"/>
      <c r="D143" s="742"/>
      <c r="E143" s="742"/>
      <c r="F143" s="742"/>
      <c r="G143" s="1088" t="s">
        <v>825</v>
      </c>
      <c r="H143" s="1088"/>
      <c r="I143" s="742"/>
      <c r="J143" s="742"/>
      <c r="K143" s="743"/>
    </row>
    <row r="144" spans="1:11">
      <c r="A144" s="28"/>
      <c r="B144" s="742"/>
      <c r="C144" s="742"/>
      <c r="D144" s="742"/>
      <c r="E144" s="742"/>
      <c r="F144" s="742"/>
      <c r="G144" s="1088" t="s">
        <v>826</v>
      </c>
      <c r="H144" s="1088"/>
      <c r="I144" s="742" t="s">
        <v>827</v>
      </c>
      <c r="J144" s="742">
        <v>1000</v>
      </c>
      <c r="K144" s="743"/>
    </row>
    <row r="145" spans="1:11">
      <c r="A145" s="28"/>
      <c r="B145" s="742"/>
      <c r="C145" s="742"/>
      <c r="D145" s="742"/>
      <c r="E145" s="742"/>
      <c r="F145" s="742"/>
      <c r="G145" s="1089" t="s">
        <v>828</v>
      </c>
      <c r="H145" s="1089"/>
      <c r="I145" s="742" t="s">
        <v>829</v>
      </c>
      <c r="J145" s="742">
        <v>1</v>
      </c>
      <c r="K145" s="743"/>
    </row>
    <row r="146" spans="1:11">
      <c r="A146" s="28"/>
      <c r="B146" s="742"/>
      <c r="C146" s="742"/>
      <c r="D146" s="742"/>
      <c r="E146" s="742"/>
      <c r="F146" s="742"/>
      <c r="G146" s="1088" t="s">
        <v>830</v>
      </c>
      <c r="H146" s="1088"/>
      <c r="I146" s="742" t="s">
        <v>829</v>
      </c>
      <c r="J146" s="742">
        <v>1</v>
      </c>
      <c r="K146" s="743"/>
    </row>
    <row r="147" spans="1:11">
      <c r="A147" s="28"/>
      <c r="B147" s="742"/>
      <c r="C147" s="742"/>
      <c r="D147" s="742"/>
      <c r="E147" s="742"/>
      <c r="F147" s="742"/>
      <c r="G147" s="1089" t="s">
        <v>831</v>
      </c>
      <c r="H147" s="1089"/>
      <c r="I147" s="742" t="s">
        <v>832</v>
      </c>
      <c r="J147" s="817">
        <v>20000</v>
      </c>
      <c r="K147" s="743"/>
    </row>
    <row r="148" spans="1:11">
      <c r="A148" s="28"/>
      <c r="B148" s="742"/>
      <c r="C148" s="742"/>
      <c r="D148" s="742"/>
      <c r="E148" s="742"/>
      <c r="F148" s="742"/>
      <c r="G148" s="1088" t="s">
        <v>833</v>
      </c>
      <c r="H148" s="1088"/>
      <c r="I148" s="742" t="s">
        <v>834</v>
      </c>
      <c r="J148" s="742">
        <v>4</v>
      </c>
      <c r="K148" s="743"/>
    </row>
    <row r="149" spans="1:11">
      <c r="A149" s="28"/>
      <c r="B149" s="742"/>
      <c r="C149" s="742"/>
      <c r="D149" s="742"/>
      <c r="E149" s="742"/>
      <c r="F149" s="742"/>
      <c r="G149" s="818"/>
      <c r="H149" s="818"/>
      <c r="I149" s="742"/>
      <c r="J149" s="742"/>
      <c r="K149" s="743"/>
    </row>
    <row r="150" spans="1:11">
      <c r="A150" s="28"/>
      <c r="B150" s="742"/>
      <c r="C150" s="742"/>
      <c r="D150" s="742"/>
      <c r="E150" s="742"/>
      <c r="F150" s="742"/>
      <c r="G150" s="1088" t="s">
        <v>835</v>
      </c>
      <c r="H150" s="1088"/>
      <c r="I150" s="742"/>
      <c r="J150" s="742"/>
      <c r="K150" s="743"/>
    </row>
    <row r="151" spans="1:11">
      <c r="A151" s="28"/>
      <c r="B151" s="742"/>
      <c r="C151" s="742"/>
      <c r="D151" s="742"/>
      <c r="E151" s="742"/>
      <c r="F151" s="742"/>
      <c r="G151" s="1088" t="s">
        <v>836</v>
      </c>
      <c r="H151" s="1088"/>
      <c r="I151" s="742" t="s">
        <v>837</v>
      </c>
      <c r="J151" s="817">
        <v>10000</v>
      </c>
      <c r="K151" s="743"/>
    </row>
    <row r="152" spans="1:11">
      <c r="A152" s="28"/>
      <c r="B152" s="742"/>
      <c r="C152" s="742"/>
      <c r="D152" s="742"/>
      <c r="E152" s="742"/>
      <c r="F152" s="742"/>
      <c r="G152" s="1089" t="s">
        <v>838</v>
      </c>
      <c r="H152" s="1089"/>
      <c r="I152" s="742" t="s">
        <v>837</v>
      </c>
      <c r="J152" s="817">
        <v>10000</v>
      </c>
      <c r="K152" s="743"/>
    </row>
    <row r="153" spans="1:11">
      <c r="A153" s="28"/>
      <c r="B153" s="742"/>
      <c r="C153" s="742"/>
      <c r="D153" s="742"/>
      <c r="E153" s="742"/>
      <c r="F153" s="742"/>
      <c r="G153" s="1088" t="s">
        <v>839</v>
      </c>
      <c r="H153" s="1088"/>
      <c r="I153" s="742" t="s">
        <v>840</v>
      </c>
      <c r="J153" s="817">
        <v>1200</v>
      </c>
      <c r="K153" s="743"/>
    </row>
    <row r="154" spans="1:11">
      <c r="A154" s="28"/>
      <c r="B154" s="742"/>
      <c r="C154" s="742"/>
      <c r="D154" s="742"/>
      <c r="E154" s="742"/>
      <c r="F154" s="742"/>
      <c r="G154" s="1089" t="s">
        <v>841</v>
      </c>
      <c r="H154" s="1089"/>
      <c r="I154" s="742" t="s">
        <v>840</v>
      </c>
      <c r="J154" s="817">
        <v>3500</v>
      </c>
      <c r="K154" s="743"/>
    </row>
    <row r="155" spans="1:11">
      <c r="A155" s="28"/>
      <c r="B155" s="742"/>
      <c r="C155" s="742"/>
      <c r="D155" s="742"/>
      <c r="E155" s="742"/>
      <c r="F155" s="742"/>
      <c r="G155" s="1088" t="s">
        <v>842</v>
      </c>
      <c r="H155" s="1088"/>
      <c r="I155" s="742" t="s">
        <v>843</v>
      </c>
      <c r="J155" s="742">
        <v>3</v>
      </c>
      <c r="K155" s="743"/>
    </row>
    <row r="156" spans="1:11">
      <c r="A156" s="28"/>
      <c r="B156" s="742"/>
      <c r="C156" s="742"/>
      <c r="D156" s="742"/>
      <c r="E156" s="742"/>
      <c r="F156" s="742"/>
      <c r="G156" s="1091" t="s">
        <v>844</v>
      </c>
      <c r="H156" s="1091"/>
      <c r="I156" s="28"/>
      <c r="J156" s="28"/>
      <c r="K156" s="743"/>
    </row>
    <row r="157" spans="1:11">
      <c r="A157" s="28"/>
      <c r="B157" s="742"/>
      <c r="C157" s="742"/>
      <c r="D157" s="742"/>
      <c r="E157" s="742"/>
      <c r="F157" s="742"/>
      <c r="G157" s="1088" t="s">
        <v>845</v>
      </c>
      <c r="H157" s="1088"/>
      <c r="I157" s="742" t="s">
        <v>846</v>
      </c>
      <c r="J157" s="742">
        <v>3500</v>
      </c>
      <c r="K157" s="743"/>
    </row>
    <row r="158" spans="1:11">
      <c r="A158" s="28"/>
      <c r="B158" s="742"/>
      <c r="C158" s="742"/>
      <c r="D158" s="742"/>
      <c r="E158" s="742"/>
      <c r="F158" s="742"/>
      <c r="G158" s="1089" t="s">
        <v>847</v>
      </c>
      <c r="H158" s="1089"/>
      <c r="I158" s="742" t="s">
        <v>848</v>
      </c>
      <c r="J158" s="742">
        <v>1200</v>
      </c>
      <c r="K158" s="743"/>
    </row>
    <row r="159" spans="1:11">
      <c r="A159" s="28"/>
      <c r="B159" s="742"/>
      <c r="C159" s="742"/>
      <c r="D159" s="742"/>
      <c r="E159" s="742"/>
      <c r="F159" s="742"/>
      <c r="G159" s="1088" t="s">
        <v>849</v>
      </c>
      <c r="H159" s="1088"/>
      <c r="I159" s="742" t="s">
        <v>850</v>
      </c>
      <c r="J159" s="742">
        <v>1200</v>
      </c>
      <c r="K159" s="743"/>
    </row>
    <row r="160" spans="1:11">
      <c r="A160" s="28"/>
      <c r="B160" s="742"/>
      <c r="C160" s="742"/>
      <c r="D160" s="742"/>
      <c r="E160" s="742"/>
      <c r="F160" s="742"/>
      <c r="G160" s="1090" t="s">
        <v>851</v>
      </c>
      <c r="H160" s="1090"/>
      <c r="I160" s="775" t="s">
        <v>852</v>
      </c>
      <c r="J160" s="775">
        <v>1</v>
      </c>
      <c r="K160" s="743"/>
    </row>
    <row r="161" spans="1:11">
      <c r="A161" s="28"/>
      <c r="B161" s="742"/>
      <c r="C161" s="742"/>
      <c r="D161" s="742"/>
      <c r="E161" s="742"/>
      <c r="F161" s="742"/>
      <c r="G161" s="1088" t="s">
        <v>853</v>
      </c>
      <c r="H161" s="1088"/>
      <c r="I161" s="742" t="s">
        <v>854</v>
      </c>
      <c r="J161" s="742">
        <v>200</v>
      </c>
      <c r="K161" s="776"/>
    </row>
    <row r="162" spans="1:11">
      <c r="A162" s="28"/>
      <c r="B162" s="768"/>
      <c r="C162" s="768"/>
      <c r="D162" s="768"/>
      <c r="E162" s="768"/>
      <c r="F162" s="768"/>
      <c r="G162" s="768"/>
      <c r="H162" s="769"/>
      <c r="I162" s="1092" t="s">
        <v>618</v>
      </c>
      <c r="J162" s="1092"/>
      <c r="K162" s="819">
        <v>2061974.79</v>
      </c>
    </row>
    <row r="163" spans="1:11" ht="23.25" thickBot="1">
      <c r="A163" s="1064" t="s">
        <v>124</v>
      </c>
      <c r="B163" s="1064"/>
      <c r="C163" s="1064"/>
      <c r="D163" s="1064"/>
      <c r="E163" s="1064"/>
      <c r="F163" s="1064"/>
      <c r="G163" s="1064"/>
      <c r="H163" s="1064"/>
      <c r="I163" s="1064"/>
      <c r="J163" s="1064"/>
      <c r="K163" s="1064"/>
    </row>
    <row r="164" spans="1:11" ht="15.75" thickBot="1">
      <c r="A164" s="248"/>
      <c r="B164" s="1072" t="s">
        <v>683</v>
      </c>
      <c r="C164" s="1072" t="s">
        <v>684</v>
      </c>
      <c r="D164" s="1072" t="s">
        <v>685</v>
      </c>
      <c r="E164" s="1072" t="s">
        <v>686</v>
      </c>
      <c r="F164" s="1075" t="s">
        <v>687</v>
      </c>
      <c r="G164" s="1077" t="s">
        <v>688</v>
      </c>
      <c r="H164" s="1067"/>
      <c r="I164" s="1070" t="s">
        <v>689</v>
      </c>
      <c r="J164" s="1071"/>
      <c r="K164" s="1072" t="s">
        <v>690</v>
      </c>
    </row>
    <row r="165" spans="1:11">
      <c r="A165" s="248"/>
      <c r="B165" s="1079"/>
      <c r="C165" s="1079"/>
      <c r="D165" s="1079"/>
      <c r="E165" s="1079"/>
      <c r="F165" s="1080"/>
      <c r="G165" s="1081"/>
      <c r="H165" s="1082"/>
      <c r="I165" s="764" t="s">
        <v>691</v>
      </c>
      <c r="J165" s="765" t="s">
        <v>692</v>
      </c>
      <c r="K165" s="1079"/>
    </row>
    <row r="166" spans="1:11">
      <c r="A166" s="248"/>
      <c r="B166" s="766"/>
      <c r="C166" s="766"/>
      <c r="D166" s="766"/>
      <c r="E166" s="766"/>
      <c r="F166" s="766"/>
      <c r="G166" s="766"/>
      <c r="H166" s="767"/>
      <c r="I166" s="766"/>
      <c r="J166" s="766"/>
      <c r="K166" s="766"/>
    </row>
    <row r="167" spans="1:11">
      <c r="A167" s="248"/>
      <c r="B167" s="768"/>
      <c r="C167" s="768"/>
      <c r="D167" s="768"/>
      <c r="E167" s="768"/>
      <c r="F167" s="768"/>
      <c r="G167" s="768"/>
      <c r="H167" s="769"/>
      <c r="I167" s="768"/>
      <c r="J167" s="768"/>
      <c r="K167" s="770"/>
    </row>
    <row r="168" spans="1:11">
      <c r="A168" s="248"/>
      <c r="B168" s="740" t="s">
        <v>126</v>
      </c>
      <c r="C168" s="741"/>
      <c r="D168" s="741"/>
      <c r="E168" s="741"/>
      <c r="F168" s="741"/>
      <c r="G168" s="1074" t="s">
        <v>855</v>
      </c>
      <c r="H168" s="1074"/>
      <c r="I168" s="742"/>
      <c r="J168" s="742"/>
      <c r="K168" s="743"/>
    </row>
    <row r="169" spans="1:11">
      <c r="A169" s="248"/>
      <c r="B169" s="741"/>
      <c r="C169" s="744">
        <v>4</v>
      </c>
      <c r="D169" s="744"/>
      <c r="E169" s="741"/>
      <c r="F169" s="741"/>
      <c r="G169" s="1074" t="s">
        <v>856</v>
      </c>
      <c r="H169" s="1074"/>
      <c r="I169" s="742"/>
      <c r="J169" s="742"/>
      <c r="K169" s="743"/>
    </row>
    <row r="170" spans="1:11">
      <c r="A170" s="248"/>
      <c r="B170" s="741"/>
      <c r="C170" s="744"/>
      <c r="D170" s="745">
        <v>3</v>
      </c>
      <c r="E170" s="741"/>
      <c r="F170" s="741"/>
      <c r="G170" s="1074" t="s">
        <v>857</v>
      </c>
      <c r="H170" s="1074"/>
      <c r="I170" s="742"/>
      <c r="J170" s="742"/>
      <c r="K170" s="743"/>
    </row>
    <row r="171" spans="1:11">
      <c r="A171" s="248"/>
      <c r="B171" s="741"/>
      <c r="C171" s="741"/>
      <c r="D171" s="741"/>
      <c r="E171" s="746" t="s">
        <v>127</v>
      </c>
      <c r="F171" s="741"/>
      <c r="G171" s="1074" t="s">
        <v>858</v>
      </c>
      <c r="H171" s="1074"/>
      <c r="I171" s="742"/>
      <c r="J171" s="742"/>
      <c r="K171" s="743"/>
    </row>
    <row r="172" spans="1:11">
      <c r="A172" s="248"/>
      <c r="B172" s="741"/>
      <c r="C172" s="741"/>
      <c r="D172" s="741"/>
      <c r="E172" s="741"/>
      <c r="F172" s="747" t="s">
        <v>125</v>
      </c>
      <c r="G172" s="1074" t="s">
        <v>124</v>
      </c>
      <c r="H172" s="1074"/>
      <c r="I172" s="742"/>
      <c r="J172" s="742"/>
      <c r="K172" s="743"/>
    </row>
    <row r="173" spans="1:11" ht="30">
      <c r="A173" s="267"/>
      <c r="B173" s="820"/>
      <c r="C173" s="820"/>
      <c r="D173" s="820"/>
      <c r="E173" s="820"/>
      <c r="F173" s="820"/>
      <c r="G173" s="771" t="s">
        <v>698</v>
      </c>
      <c r="H173" s="821" t="s">
        <v>859</v>
      </c>
      <c r="I173" s="92"/>
      <c r="J173" s="92"/>
      <c r="K173" s="773"/>
    </row>
    <row r="174" spans="1:11">
      <c r="A174" s="248"/>
      <c r="B174" s="741"/>
      <c r="C174" s="741"/>
      <c r="D174" s="741"/>
      <c r="E174" s="741"/>
      <c r="F174" s="741"/>
      <c r="G174" s="750" t="s">
        <v>700</v>
      </c>
      <c r="H174" s="742" t="s">
        <v>860</v>
      </c>
      <c r="I174" s="742" t="s">
        <v>861</v>
      </c>
      <c r="J174" s="742">
        <v>162</v>
      </c>
      <c r="K174" s="742"/>
    </row>
    <row r="175" spans="1:11">
      <c r="A175" s="248"/>
      <c r="B175" s="741"/>
      <c r="C175" s="741"/>
      <c r="D175" s="741"/>
      <c r="E175" s="741"/>
      <c r="F175" s="741"/>
      <c r="G175" s="750" t="s">
        <v>703</v>
      </c>
      <c r="H175" s="742" t="s">
        <v>862</v>
      </c>
      <c r="I175" s="742" t="s">
        <v>863</v>
      </c>
      <c r="J175" s="742">
        <v>1</v>
      </c>
      <c r="K175" s="742"/>
    </row>
    <row r="176" spans="1:11">
      <c r="A176" s="248"/>
      <c r="B176" s="741"/>
      <c r="C176" s="741"/>
      <c r="D176" s="741"/>
      <c r="E176" s="741"/>
      <c r="F176" s="741"/>
      <c r="G176" s="750" t="s">
        <v>706</v>
      </c>
      <c r="H176" s="742" t="s">
        <v>864</v>
      </c>
      <c r="I176" s="742" t="s">
        <v>865</v>
      </c>
      <c r="J176" s="742">
        <v>285</v>
      </c>
      <c r="K176" s="742"/>
    </row>
    <row r="177" spans="1:11">
      <c r="A177" s="248"/>
      <c r="B177" s="741"/>
      <c r="C177" s="741"/>
      <c r="D177" s="741"/>
      <c r="E177" s="741"/>
      <c r="F177" s="741"/>
      <c r="G177" s="750" t="s">
        <v>709</v>
      </c>
      <c r="H177" s="742" t="s">
        <v>866</v>
      </c>
      <c r="I177" s="742" t="s">
        <v>867</v>
      </c>
      <c r="J177" s="742">
        <v>300</v>
      </c>
      <c r="K177" s="742"/>
    </row>
    <row r="178" spans="1:11" ht="45">
      <c r="A178" s="248"/>
      <c r="B178" s="741"/>
      <c r="C178" s="741"/>
      <c r="D178" s="741"/>
      <c r="E178" s="741"/>
      <c r="F178" s="741"/>
      <c r="G178" s="750" t="s">
        <v>777</v>
      </c>
      <c r="H178" s="751" t="s">
        <v>868</v>
      </c>
      <c r="I178" s="742" t="s">
        <v>869</v>
      </c>
      <c r="J178" s="742">
        <v>2</v>
      </c>
      <c r="K178" s="742"/>
    </row>
    <row r="179" spans="1:11">
      <c r="A179" s="248"/>
      <c r="B179" s="741"/>
      <c r="C179" s="741"/>
      <c r="D179" s="741"/>
      <c r="E179" s="741"/>
      <c r="F179" s="741"/>
      <c r="G179" s="750" t="s">
        <v>780</v>
      </c>
      <c r="H179" s="742" t="s">
        <v>870</v>
      </c>
      <c r="I179" s="742" t="s">
        <v>871</v>
      </c>
      <c r="J179" s="742">
        <v>12</v>
      </c>
      <c r="K179" s="742"/>
    </row>
    <row r="180" spans="1:11">
      <c r="A180" s="248"/>
      <c r="B180" s="780"/>
      <c r="C180" s="780"/>
      <c r="D180" s="780"/>
      <c r="E180" s="780"/>
      <c r="F180" s="780"/>
      <c r="G180" s="822"/>
      <c r="H180" s="822"/>
      <c r="I180" s="822" t="s">
        <v>872</v>
      </c>
      <c r="J180" s="822"/>
      <c r="K180" s="823">
        <v>1005451.14</v>
      </c>
    </row>
    <row r="181" spans="1:11" ht="23.25" thickBot="1">
      <c r="A181" s="1064" t="s">
        <v>131</v>
      </c>
      <c r="B181" s="1064"/>
      <c r="C181" s="1064"/>
      <c r="D181" s="1064"/>
      <c r="E181" s="1064"/>
      <c r="F181" s="1064"/>
      <c r="G181" s="1064"/>
      <c r="H181" s="1064"/>
      <c r="I181" s="1064"/>
      <c r="J181" s="1064"/>
      <c r="K181" s="1064"/>
    </row>
    <row r="182" spans="1:11" ht="15.75" thickBot="1">
      <c r="A182" s="248"/>
      <c r="B182" s="1072" t="s">
        <v>683</v>
      </c>
      <c r="C182" s="1072" t="s">
        <v>684</v>
      </c>
      <c r="D182" s="1072" t="s">
        <v>685</v>
      </c>
      <c r="E182" s="1072" t="s">
        <v>686</v>
      </c>
      <c r="F182" s="1075" t="s">
        <v>687</v>
      </c>
      <c r="G182" s="1077" t="s">
        <v>688</v>
      </c>
      <c r="H182" s="1067"/>
      <c r="I182" s="1070" t="s">
        <v>689</v>
      </c>
      <c r="J182" s="1071"/>
      <c r="K182" s="1072" t="s">
        <v>690</v>
      </c>
    </row>
    <row r="183" spans="1:11">
      <c r="A183" s="248"/>
      <c r="B183" s="1079"/>
      <c r="C183" s="1079"/>
      <c r="D183" s="1079"/>
      <c r="E183" s="1079"/>
      <c r="F183" s="1080"/>
      <c r="G183" s="1081"/>
      <c r="H183" s="1082"/>
      <c r="I183" s="764" t="s">
        <v>691</v>
      </c>
      <c r="J183" s="765" t="s">
        <v>692</v>
      </c>
      <c r="K183" s="1079"/>
    </row>
    <row r="184" spans="1:11">
      <c r="A184" s="248"/>
      <c r="B184" s="766"/>
      <c r="C184" s="766"/>
      <c r="D184" s="766"/>
      <c r="E184" s="766"/>
      <c r="F184" s="766"/>
      <c r="G184" s="766"/>
      <c r="H184" s="767"/>
      <c r="I184" s="766"/>
      <c r="J184" s="766"/>
      <c r="K184" s="766"/>
    </row>
    <row r="185" spans="1:11">
      <c r="A185" s="248"/>
      <c r="B185" s="768"/>
      <c r="C185" s="768"/>
      <c r="D185" s="768"/>
      <c r="E185" s="768"/>
      <c r="F185" s="768"/>
      <c r="G185" s="768"/>
      <c r="H185" s="769"/>
      <c r="I185" s="768"/>
      <c r="J185" s="768"/>
      <c r="K185" s="770"/>
    </row>
    <row r="186" spans="1:11">
      <c r="A186" s="248"/>
      <c r="B186" s="740" t="s">
        <v>133</v>
      </c>
      <c r="C186" s="741"/>
      <c r="D186" s="741"/>
      <c r="E186" s="741"/>
      <c r="F186" s="741"/>
      <c r="G186" s="1074" t="s">
        <v>1666</v>
      </c>
      <c r="H186" s="1074"/>
      <c r="I186" s="742"/>
      <c r="J186" s="742"/>
      <c r="K186" s="743"/>
    </row>
    <row r="187" spans="1:11">
      <c r="A187" s="248"/>
      <c r="B187" s="741"/>
      <c r="C187" s="744">
        <v>3</v>
      </c>
      <c r="D187" s="744"/>
      <c r="E187" s="741"/>
      <c r="F187" s="741"/>
      <c r="G187" s="1074" t="s">
        <v>857</v>
      </c>
      <c r="H187" s="1074"/>
      <c r="I187" s="742"/>
      <c r="J187" s="742"/>
      <c r="K187" s="743"/>
    </row>
    <row r="188" spans="1:11">
      <c r="A188" s="248"/>
      <c r="B188" s="741"/>
      <c r="C188" s="744"/>
      <c r="D188" s="745">
        <v>3.1</v>
      </c>
      <c r="E188" s="741"/>
      <c r="F188" s="741"/>
      <c r="G188" s="1074" t="s">
        <v>873</v>
      </c>
      <c r="H188" s="1074"/>
      <c r="I188" s="742"/>
      <c r="J188" s="742"/>
      <c r="K188" s="743"/>
    </row>
    <row r="189" spans="1:11">
      <c r="A189" s="248"/>
      <c r="B189" s="741"/>
      <c r="C189" s="741"/>
      <c r="D189" s="741"/>
      <c r="E189" s="746" t="s">
        <v>134</v>
      </c>
      <c r="F189" s="741"/>
      <c r="G189" s="1074" t="s">
        <v>874</v>
      </c>
      <c r="H189" s="1074"/>
      <c r="I189" s="742"/>
      <c r="J189" s="742"/>
      <c r="K189" s="743"/>
    </row>
    <row r="190" spans="1:11">
      <c r="A190" s="248"/>
      <c r="B190" s="741"/>
      <c r="C190" s="741"/>
      <c r="D190" s="741"/>
      <c r="E190" s="741"/>
      <c r="F190" s="747" t="s">
        <v>132</v>
      </c>
      <c r="G190" s="1074" t="s">
        <v>875</v>
      </c>
      <c r="H190" s="1074"/>
      <c r="I190" s="742"/>
      <c r="J190" s="742"/>
      <c r="K190" s="743"/>
    </row>
    <row r="191" spans="1:11" ht="15" customHeight="1">
      <c r="A191" s="248"/>
      <c r="B191" s="92"/>
      <c r="C191" s="92"/>
      <c r="D191" s="92"/>
      <c r="E191" s="92"/>
      <c r="F191" s="92"/>
      <c r="G191" s="771" t="s">
        <v>1667</v>
      </c>
      <c r="H191" s="772" t="s">
        <v>1668</v>
      </c>
      <c r="I191" s="92"/>
      <c r="J191" s="92"/>
      <c r="K191" s="773"/>
    </row>
    <row r="192" spans="1:11" ht="30">
      <c r="A192" s="262"/>
      <c r="B192" s="742"/>
      <c r="C192" s="742"/>
      <c r="D192" s="742"/>
      <c r="E192" s="742"/>
      <c r="F192" s="742"/>
      <c r="G192" s="824" t="s">
        <v>700</v>
      </c>
      <c r="H192" s="797" t="s">
        <v>876</v>
      </c>
      <c r="I192" s="775" t="s">
        <v>877</v>
      </c>
      <c r="J192" s="775">
        <v>50</v>
      </c>
      <c r="K192" s="776"/>
    </row>
    <row r="193" spans="1:11" ht="30">
      <c r="A193" s="262"/>
      <c r="B193" s="742"/>
      <c r="C193" s="742"/>
      <c r="D193" s="742"/>
      <c r="E193" s="742"/>
      <c r="F193" s="742"/>
      <c r="G193" s="824" t="s">
        <v>703</v>
      </c>
      <c r="H193" s="825" t="s">
        <v>878</v>
      </c>
      <c r="I193" s="775" t="s">
        <v>879</v>
      </c>
      <c r="J193" s="775">
        <v>20</v>
      </c>
      <c r="K193" s="776"/>
    </row>
    <row r="194" spans="1:11" ht="30">
      <c r="A194" s="262"/>
      <c r="B194" s="742"/>
      <c r="C194" s="742"/>
      <c r="D194" s="742"/>
      <c r="E194" s="742"/>
      <c r="F194" s="742"/>
      <c r="G194" s="824" t="s">
        <v>706</v>
      </c>
      <c r="H194" s="751" t="s">
        <v>880</v>
      </c>
      <c r="I194" s="742" t="s">
        <v>877</v>
      </c>
      <c r="J194" s="742">
        <v>104</v>
      </c>
      <c r="K194" s="743"/>
    </row>
    <row r="195" spans="1:11" ht="30">
      <c r="A195" s="262"/>
      <c r="B195" s="742"/>
      <c r="C195" s="742"/>
      <c r="D195" s="742"/>
      <c r="E195" s="742"/>
      <c r="F195" s="742"/>
      <c r="G195" s="824" t="s">
        <v>709</v>
      </c>
      <c r="H195" s="751" t="s">
        <v>881</v>
      </c>
      <c r="I195" s="742" t="s">
        <v>726</v>
      </c>
      <c r="J195" s="742">
        <v>19</v>
      </c>
      <c r="K195" s="743"/>
    </row>
    <row r="196" spans="1:11">
      <c r="A196" s="262"/>
      <c r="B196" s="740"/>
      <c r="C196" s="741"/>
      <c r="D196" s="741"/>
      <c r="E196" s="741"/>
      <c r="F196" s="741"/>
      <c r="G196" s="824" t="s">
        <v>777</v>
      </c>
      <c r="H196" s="826" t="s">
        <v>882</v>
      </c>
      <c r="I196" s="742" t="s">
        <v>883</v>
      </c>
      <c r="J196" s="742">
        <v>900</v>
      </c>
      <c r="K196" s="743"/>
    </row>
    <row r="197" spans="1:11">
      <c r="A197" s="262"/>
      <c r="B197" s="741"/>
      <c r="C197" s="744"/>
      <c r="D197" s="744"/>
      <c r="E197" s="741"/>
      <c r="F197" s="741"/>
      <c r="G197" s="824" t="s">
        <v>780</v>
      </c>
      <c r="H197" s="826" t="s">
        <v>884</v>
      </c>
      <c r="I197" s="742" t="s">
        <v>885</v>
      </c>
      <c r="J197" s="742">
        <v>3</v>
      </c>
      <c r="K197" s="743"/>
    </row>
    <row r="198" spans="1:11">
      <c r="A198" s="262"/>
      <c r="B198" s="741"/>
      <c r="C198" s="744"/>
      <c r="D198" s="744"/>
      <c r="E198" s="741"/>
      <c r="F198" s="741"/>
      <c r="G198" s="824" t="s">
        <v>783</v>
      </c>
      <c r="H198" s="815" t="s">
        <v>886</v>
      </c>
      <c r="I198" s="775" t="s">
        <v>737</v>
      </c>
      <c r="J198" s="775">
        <v>4</v>
      </c>
      <c r="K198" s="743"/>
    </row>
    <row r="199" spans="1:11">
      <c r="B199" s="820"/>
      <c r="C199" s="827"/>
      <c r="D199" s="828"/>
      <c r="E199" s="820"/>
      <c r="F199" s="820"/>
      <c r="G199" s="771" t="s">
        <v>1669</v>
      </c>
      <c r="H199" s="772" t="s">
        <v>1670</v>
      </c>
      <c r="I199" s="92"/>
      <c r="J199" s="92"/>
      <c r="K199" s="773"/>
    </row>
    <row r="200" spans="1:11" ht="45">
      <c r="A200" s="262"/>
      <c r="B200" s="741"/>
      <c r="C200" s="741"/>
      <c r="D200" s="741"/>
      <c r="E200" s="746"/>
      <c r="F200" s="741"/>
      <c r="G200" s="824" t="s">
        <v>700</v>
      </c>
      <c r="H200" s="751" t="s">
        <v>887</v>
      </c>
      <c r="I200" s="742" t="s">
        <v>791</v>
      </c>
      <c r="J200" s="742">
        <v>40</v>
      </c>
      <c r="K200" s="743"/>
    </row>
    <row r="201" spans="1:11">
      <c r="A201" s="262"/>
      <c r="B201" s="741"/>
      <c r="C201" s="741"/>
      <c r="D201" s="741"/>
      <c r="E201" s="741"/>
      <c r="F201" s="813"/>
      <c r="G201" s="824" t="s">
        <v>703</v>
      </c>
      <c r="H201" s="829" t="s">
        <v>888</v>
      </c>
      <c r="I201" s="742" t="s">
        <v>889</v>
      </c>
      <c r="J201" s="742">
        <v>80</v>
      </c>
      <c r="K201" s="743"/>
    </row>
    <row r="202" spans="1:11" ht="30">
      <c r="A202" s="262"/>
      <c r="B202" s="742"/>
      <c r="C202" s="742"/>
      <c r="D202" s="742"/>
      <c r="E202" s="742"/>
      <c r="F202" s="742"/>
      <c r="G202" s="824" t="s">
        <v>706</v>
      </c>
      <c r="H202" s="752" t="s">
        <v>890</v>
      </c>
      <c r="I202" s="742" t="s">
        <v>891</v>
      </c>
      <c r="J202" s="742">
        <v>25</v>
      </c>
      <c r="K202" s="743"/>
    </row>
    <row r="203" spans="1:11" ht="45">
      <c r="A203" s="262"/>
      <c r="B203" s="742"/>
      <c r="C203" s="742"/>
      <c r="D203" s="742"/>
      <c r="E203" s="742"/>
      <c r="F203" s="742"/>
      <c r="G203" s="824" t="s">
        <v>709</v>
      </c>
      <c r="H203" s="797" t="s">
        <v>892</v>
      </c>
      <c r="I203" s="742" t="s">
        <v>893</v>
      </c>
      <c r="J203" s="743">
        <v>10</v>
      </c>
      <c r="K203" s="776"/>
    </row>
    <row r="204" spans="1:11" ht="30">
      <c r="A204" s="262"/>
      <c r="B204" s="742"/>
      <c r="C204" s="742"/>
      <c r="D204" s="742"/>
      <c r="E204" s="742"/>
      <c r="F204" s="742"/>
      <c r="G204" s="824" t="s">
        <v>777</v>
      </c>
      <c r="H204" s="777" t="s">
        <v>894</v>
      </c>
      <c r="I204" s="775" t="s">
        <v>895</v>
      </c>
      <c r="J204" s="775">
        <v>12</v>
      </c>
      <c r="K204" s="776"/>
    </row>
    <row r="205" spans="1:11" ht="63">
      <c r="A205" s="262"/>
      <c r="B205" s="742"/>
      <c r="C205" s="742"/>
      <c r="D205" s="742"/>
      <c r="E205" s="742"/>
      <c r="F205" s="742"/>
      <c r="G205" s="824" t="s">
        <v>780</v>
      </c>
      <c r="H205" s="830" t="s">
        <v>896</v>
      </c>
      <c r="I205" s="815" t="s">
        <v>806</v>
      </c>
      <c r="J205" s="826">
        <v>12</v>
      </c>
      <c r="K205" s="831"/>
    </row>
    <row r="206" spans="1:11">
      <c r="A206" s="262"/>
      <c r="B206" s="742"/>
      <c r="C206" s="742"/>
      <c r="D206" s="742"/>
      <c r="E206" s="742"/>
      <c r="F206" s="742"/>
      <c r="G206" s="750"/>
      <c r="H206" s="797"/>
      <c r="I206" s="775"/>
      <c r="J206" s="775"/>
      <c r="K206" s="776"/>
    </row>
    <row r="207" spans="1:11">
      <c r="B207" s="742"/>
      <c r="C207" s="742"/>
      <c r="D207" s="742"/>
      <c r="E207" s="742"/>
      <c r="F207" s="742"/>
      <c r="G207" s="750"/>
      <c r="H207" s="778" t="s">
        <v>718</v>
      </c>
      <c r="I207" s="775"/>
      <c r="J207" s="775"/>
      <c r="K207" s="832">
        <v>1334734.69</v>
      </c>
    </row>
    <row r="208" spans="1:11" ht="23.25" thickBot="1">
      <c r="A208" s="1064" t="s">
        <v>458</v>
      </c>
      <c r="B208" s="1064"/>
      <c r="C208" s="1064"/>
      <c r="D208" s="1064"/>
      <c r="E208" s="1064"/>
      <c r="F208" s="1064"/>
      <c r="G208" s="1064"/>
      <c r="H208" s="1064"/>
      <c r="I208" s="1064"/>
      <c r="J208" s="1064"/>
      <c r="K208" s="1064"/>
    </row>
    <row r="209" spans="1:11" ht="15.75" thickBot="1">
      <c r="A209" s="248"/>
      <c r="B209" s="1072" t="s">
        <v>683</v>
      </c>
      <c r="C209" s="1072" t="s">
        <v>684</v>
      </c>
      <c r="D209" s="1072" t="s">
        <v>685</v>
      </c>
      <c r="E209" s="1072" t="s">
        <v>686</v>
      </c>
      <c r="F209" s="1075" t="s">
        <v>687</v>
      </c>
      <c r="G209" s="1077" t="s">
        <v>688</v>
      </c>
      <c r="H209" s="1067"/>
      <c r="I209" s="1070" t="s">
        <v>689</v>
      </c>
      <c r="J209" s="1071"/>
      <c r="K209" s="1072" t="s">
        <v>690</v>
      </c>
    </row>
    <row r="210" spans="1:11">
      <c r="A210" s="248"/>
      <c r="B210" s="1079"/>
      <c r="C210" s="1079"/>
      <c r="D210" s="1079"/>
      <c r="E210" s="1079"/>
      <c r="F210" s="1080"/>
      <c r="G210" s="1081"/>
      <c r="H210" s="1082"/>
      <c r="I210" s="764" t="s">
        <v>691</v>
      </c>
      <c r="J210" s="765" t="s">
        <v>692</v>
      </c>
      <c r="K210" s="1079"/>
    </row>
    <row r="211" spans="1:11">
      <c r="A211" s="248"/>
      <c r="B211" s="766"/>
      <c r="C211" s="766"/>
      <c r="D211" s="766"/>
      <c r="E211" s="766"/>
      <c r="F211" s="766"/>
      <c r="G211" s="766"/>
      <c r="H211" s="767"/>
      <c r="I211" s="766"/>
      <c r="J211" s="766"/>
      <c r="K211" s="766"/>
    </row>
    <row r="212" spans="1:11">
      <c r="A212" s="248"/>
      <c r="B212" s="768"/>
      <c r="C212" s="768"/>
      <c r="D212" s="768"/>
      <c r="E212" s="768"/>
      <c r="F212" s="768"/>
      <c r="G212" s="768"/>
      <c r="H212" s="769"/>
      <c r="I212" s="768"/>
      <c r="J212" s="768"/>
      <c r="K212" s="770"/>
    </row>
    <row r="213" spans="1:11">
      <c r="A213" s="248"/>
      <c r="B213" s="740" t="s">
        <v>142</v>
      </c>
      <c r="C213" s="741"/>
      <c r="D213" s="741"/>
      <c r="E213" s="741"/>
      <c r="F213" s="741"/>
      <c r="G213" s="1074" t="s">
        <v>897</v>
      </c>
      <c r="H213" s="1074"/>
      <c r="I213" s="742"/>
      <c r="J213" s="742"/>
      <c r="K213" s="743"/>
    </row>
    <row r="214" spans="1:11">
      <c r="A214" s="248"/>
      <c r="B214" s="741"/>
      <c r="C214" s="744" t="s">
        <v>178</v>
      </c>
      <c r="D214" s="744"/>
      <c r="E214" s="741"/>
      <c r="F214" s="741"/>
      <c r="G214" s="1074" t="s">
        <v>898</v>
      </c>
      <c r="H214" s="1074"/>
      <c r="I214" s="742"/>
      <c r="J214" s="742"/>
      <c r="K214" s="743"/>
    </row>
    <row r="215" spans="1:11">
      <c r="A215" s="248"/>
      <c r="B215" s="741"/>
      <c r="C215" s="744"/>
      <c r="D215" s="745">
        <v>6.4</v>
      </c>
      <c r="E215" s="741"/>
      <c r="F215" s="741"/>
      <c r="G215" s="1074" t="s">
        <v>899</v>
      </c>
      <c r="H215" s="1074"/>
      <c r="I215" s="742"/>
      <c r="J215" s="742"/>
      <c r="K215" s="743"/>
    </row>
    <row r="216" spans="1:11">
      <c r="A216" s="248"/>
      <c r="B216" s="741"/>
      <c r="C216" s="741"/>
      <c r="D216" s="741"/>
      <c r="E216" s="746" t="s">
        <v>143</v>
      </c>
      <c r="F216" s="741"/>
      <c r="G216" s="1074" t="s">
        <v>900</v>
      </c>
      <c r="H216" s="1074"/>
      <c r="I216" s="742"/>
      <c r="J216" s="742"/>
      <c r="K216" s="743"/>
    </row>
    <row r="217" spans="1:11">
      <c r="A217" s="248"/>
      <c r="B217" s="741"/>
      <c r="C217" s="741"/>
      <c r="D217" s="741"/>
      <c r="E217" s="741"/>
      <c r="F217" s="747" t="s">
        <v>141</v>
      </c>
      <c r="G217" s="1074" t="s">
        <v>140</v>
      </c>
      <c r="H217" s="1074"/>
      <c r="I217" s="742"/>
      <c r="J217" s="742"/>
      <c r="K217" s="743"/>
    </row>
    <row r="218" spans="1:11" ht="38.25">
      <c r="A218" s="248"/>
      <c r="B218" s="92"/>
      <c r="C218" s="92"/>
      <c r="D218" s="92"/>
      <c r="E218" s="92"/>
      <c r="F218" s="92"/>
      <c r="G218" s="833" t="s">
        <v>901</v>
      </c>
      <c r="H218" s="834" t="s">
        <v>902</v>
      </c>
      <c r="I218" s="92"/>
      <c r="J218" s="92"/>
      <c r="K218" s="773"/>
    </row>
    <row r="219" spans="1:11" ht="38.25">
      <c r="A219" s="248"/>
      <c r="B219" s="742"/>
      <c r="C219" s="742"/>
      <c r="D219" s="742"/>
      <c r="E219" s="742"/>
      <c r="F219" s="742"/>
      <c r="G219" s="750" t="s">
        <v>700</v>
      </c>
      <c r="H219" s="835" t="s">
        <v>903</v>
      </c>
      <c r="I219" s="787" t="s">
        <v>904</v>
      </c>
      <c r="J219" s="787">
        <v>7</v>
      </c>
      <c r="K219" s="836"/>
    </row>
    <row r="220" spans="1:11" ht="25.5">
      <c r="A220" s="248"/>
      <c r="B220" s="742"/>
      <c r="C220" s="743"/>
      <c r="D220" s="815"/>
      <c r="E220" s="816"/>
      <c r="F220" s="816"/>
      <c r="G220" s="750" t="s">
        <v>703</v>
      </c>
      <c r="H220" s="837" t="s">
        <v>905</v>
      </c>
      <c r="I220" s="787" t="s">
        <v>906</v>
      </c>
      <c r="J220" s="787">
        <v>8</v>
      </c>
      <c r="K220" s="742"/>
    </row>
    <row r="221" spans="1:11" ht="25.5">
      <c r="A221" s="248"/>
      <c r="B221" s="742"/>
      <c r="C221" s="743"/>
      <c r="D221" s="815"/>
      <c r="E221" s="816"/>
      <c r="F221" s="816"/>
      <c r="G221" s="750" t="s">
        <v>706</v>
      </c>
      <c r="H221" s="837" t="s">
        <v>907</v>
      </c>
      <c r="I221" s="787" t="s">
        <v>908</v>
      </c>
      <c r="J221" s="787">
        <v>2</v>
      </c>
      <c r="K221" s="742"/>
    </row>
    <row r="222" spans="1:11" ht="38.25">
      <c r="A222" s="248"/>
      <c r="B222" s="742"/>
      <c r="C222" s="743"/>
      <c r="D222" s="815"/>
      <c r="E222" s="816"/>
      <c r="F222" s="816"/>
      <c r="G222" s="750" t="s">
        <v>709</v>
      </c>
      <c r="H222" s="837" t="s">
        <v>909</v>
      </c>
      <c r="I222" s="787" t="s">
        <v>908</v>
      </c>
      <c r="J222" s="787">
        <v>4</v>
      </c>
      <c r="K222" s="742"/>
    </row>
    <row r="223" spans="1:11" ht="25.5">
      <c r="A223" s="248"/>
      <c r="B223" s="742"/>
      <c r="C223" s="743"/>
      <c r="D223" s="815"/>
      <c r="E223" s="816"/>
      <c r="F223" s="816"/>
      <c r="G223" s="750" t="s">
        <v>777</v>
      </c>
      <c r="H223" s="837" t="s">
        <v>910</v>
      </c>
      <c r="I223" s="787" t="s">
        <v>911</v>
      </c>
      <c r="J223" s="787">
        <v>24</v>
      </c>
      <c r="K223" s="742"/>
    </row>
    <row r="224" spans="1:11" ht="38.25">
      <c r="A224" s="248"/>
      <c r="B224" s="742"/>
      <c r="C224" s="743"/>
      <c r="D224" s="815"/>
      <c r="E224" s="816"/>
      <c r="F224" s="816"/>
      <c r="G224" s="750" t="s">
        <v>780</v>
      </c>
      <c r="H224" s="837" t="s">
        <v>912</v>
      </c>
      <c r="I224" s="787" t="s">
        <v>913</v>
      </c>
      <c r="J224" s="787">
        <v>32</v>
      </c>
      <c r="K224" s="742"/>
    </row>
    <row r="225" spans="1:11" ht="38.25">
      <c r="A225" s="248"/>
      <c r="B225" s="742"/>
      <c r="C225" s="743"/>
      <c r="D225" s="815"/>
      <c r="E225" s="816"/>
      <c r="F225" s="816"/>
      <c r="G225" s="750" t="s">
        <v>783</v>
      </c>
      <c r="H225" s="837" t="s">
        <v>914</v>
      </c>
      <c r="I225" s="787" t="s">
        <v>915</v>
      </c>
      <c r="J225" s="787">
        <v>22</v>
      </c>
      <c r="K225" s="742"/>
    </row>
    <row r="226" spans="1:11" ht="25.5">
      <c r="A226" s="248"/>
      <c r="B226" s="742"/>
      <c r="C226" s="743"/>
      <c r="D226" s="815"/>
      <c r="E226" s="816"/>
      <c r="F226" s="816"/>
      <c r="G226" s="750" t="s">
        <v>786</v>
      </c>
      <c r="H226" s="837" t="s">
        <v>916</v>
      </c>
      <c r="I226" s="787" t="s">
        <v>917</v>
      </c>
      <c r="J226" s="787">
        <v>24</v>
      </c>
      <c r="K226" s="742"/>
    </row>
    <row r="227" spans="1:11" ht="25.5">
      <c r="A227" s="248"/>
      <c r="B227" s="742"/>
      <c r="C227" s="743"/>
      <c r="D227" s="815"/>
      <c r="E227" s="816"/>
      <c r="F227" s="816"/>
      <c r="G227" s="750" t="s">
        <v>789</v>
      </c>
      <c r="H227" s="837" t="s">
        <v>918</v>
      </c>
      <c r="I227" s="787" t="s">
        <v>904</v>
      </c>
      <c r="J227" s="787">
        <v>30</v>
      </c>
      <c r="K227" s="742"/>
    </row>
    <row r="228" spans="1:11">
      <c r="A228" s="262"/>
      <c r="B228" s="742"/>
      <c r="C228" s="743"/>
      <c r="D228" s="815"/>
      <c r="E228" s="816"/>
      <c r="F228" s="816"/>
      <c r="G228" s="742"/>
      <c r="H228" s="778" t="s">
        <v>718</v>
      </c>
      <c r="I228" s="742"/>
      <c r="J228" s="742"/>
      <c r="K228" s="838">
        <v>1837502.23</v>
      </c>
    </row>
    <row r="229" spans="1:11" ht="23.25" thickBot="1">
      <c r="A229" s="1064" t="s">
        <v>919</v>
      </c>
      <c r="B229" s="1064"/>
      <c r="C229" s="1064"/>
      <c r="D229" s="1064"/>
      <c r="E229" s="1064"/>
      <c r="F229" s="1064"/>
      <c r="G229" s="1064"/>
      <c r="H229" s="1064"/>
      <c r="I229" s="1064"/>
      <c r="J229" s="1064"/>
      <c r="K229" s="1064"/>
    </row>
    <row r="230" spans="1:11" ht="15.75" thickBot="1">
      <c r="A230" s="248"/>
      <c r="B230" s="1072" t="s">
        <v>683</v>
      </c>
      <c r="C230" s="1072" t="s">
        <v>684</v>
      </c>
      <c r="D230" s="1072" t="s">
        <v>685</v>
      </c>
      <c r="E230" s="1072" t="s">
        <v>686</v>
      </c>
      <c r="F230" s="1075" t="s">
        <v>687</v>
      </c>
      <c r="G230" s="1077" t="s">
        <v>688</v>
      </c>
      <c r="H230" s="1067"/>
      <c r="I230" s="1070" t="s">
        <v>689</v>
      </c>
      <c r="J230" s="1071"/>
      <c r="K230" s="1072" t="s">
        <v>690</v>
      </c>
    </row>
    <row r="231" spans="1:11" ht="15.75" thickBot="1">
      <c r="A231" s="248"/>
      <c r="B231" s="1073"/>
      <c r="C231" s="1073"/>
      <c r="D231" s="1073"/>
      <c r="E231" s="1073"/>
      <c r="F231" s="1076"/>
      <c r="G231" s="1078"/>
      <c r="H231" s="1069"/>
      <c r="I231" s="249" t="s">
        <v>691</v>
      </c>
      <c r="J231" s="250" t="s">
        <v>692</v>
      </c>
      <c r="K231" s="1073"/>
    </row>
    <row r="232" spans="1:11">
      <c r="A232" s="248"/>
      <c r="B232" s="255"/>
      <c r="C232" s="255"/>
      <c r="D232" s="255"/>
      <c r="E232" s="255"/>
      <c r="F232" s="255"/>
      <c r="G232" s="255"/>
      <c r="H232" s="256"/>
      <c r="I232" s="255"/>
      <c r="J232" s="255"/>
      <c r="K232" s="255"/>
    </row>
    <row r="233" spans="1:11">
      <c r="A233" s="248"/>
      <c r="B233" s="257"/>
      <c r="C233" s="257"/>
      <c r="D233" s="257"/>
      <c r="E233" s="257"/>
      <c r="F233" s="257"/>
      <c r="G233" s="257"/>
      <c r="H233" s="258"/>
      <c r="I233" s="257"/>
      <c r="J233" s="257"/>
      <c r="K233" s="259"/>
    </row>
    <row r="234" spans="1:11">
      <c r="A234" s="248"/>
      <c r="B234" s="740" t="s">
        <v>115</v>
      </c>
      <c r="C234" s="741"/>
      <c r="D234" s="741"/>
      <c r="E234" s="741"/>
      <c r="F234" s="741"/>
      <c r="G234" s="1074" t="s">
        <v>83</v>
      </c>
      <c r="H234" s="1074"/>
      <c r="I234" s="742"/>
      <c r="J234" s="742"/>
      <c r="K234" s="743"/>
    </row>
    <row r="235" spans="1:11">
      <c r="A235" s="248"/>
      <c r="B235" s="741"/>
      <c r="C235" s="744"/>
      <c r="D235" s="744"/>
      <c r="E235" s="741"/>
      <c r="F235" s="741"/>
      <c r="G235" s="1074" t="s">
        <v>760</v>
      </c>
      <c r="H235" s="1074"/>
      <c r="I235" s="742"/>
      <c r="J235" s="742"/>
      <c r="K235" s="743"/>
    </row>
    <row r="236" spans="1:11">
      <c r="A236" s="248"/>
      <c r="B236" s="741"/>
      <c r="C236" s="744"/>
      <c r="D236" s="745">
        <v>6</v>
      </c>
      <c r="E236" s="741"/>
      <c r="F236" s="741"/>
      <c r="G236" s="1074" t="s">
        <v>760</v>
      </c>
      <c r="H236" s="1074"/>
      <c r="I236" s="742"/>
      <c r="J236" s="742"/>
      <c r="K236" s="743"/>
    </row>
    <row r="237" spans="1:11">
      <c r="A237" s="248"/>
      <c r="B237" s="741"/>
      <c r="C237" s="741"/>
      <c r="D237" s="741"/>
      <c r="E237" s="746" t="s">
        <v>150</v>
      </c>
      <c r="F237" s="741"/>
      <c r="G237" s="1074" t="s">
        <v>920</v>
      </c>
      <c r="H237" s="1074"/>
      <c r="I237" s="742"/>
      <c r="J237" s="742"/>
      <c r="K237" s="743"/>
    </row>
    <row r="238" spans="1:11">
      <c r="A238" s="248"/>
      <c r="B238" s="741"/>
      <c r="C238" s="741"/>
      <c r="D238" s="741"/>
      <c r="E238" s="741"/>
      <c r="F238" s="747" t="s">
        <v>149</v>
      </c>
      <c r="G238" s="1074" t="s">
        <v>148</v>
      </c>
      <c r="H238" s="1074"/>
      <c r="I238" s="742"/>
      <c r="J238" s="742"/>
      <c r="K238" s="743"/>
    </row>
    <row r="239" spans="1:11">
      <c r="A239" s="248"/>
      <c r="B239" s="92"/>
      <c r="C239" s="92"/>
      <c r="D239" s="92"/>
      <c r="E239" s="92"/>
      <c r="F239" s="92"/>
      <c r="G239" s="1093" t="s">
        <v>921</v>
      </c>
      <c r="H239" s="1094"/>
      <c r="I239" s="92"/>
      <c r="J239" s="92"/>
      <c r="K239" s="773"/>
    </row>
    <row r="240" spans="1:11" ht="30">
      <c r="A240" s="248"/>
      <c r="B240" s="742"/>
      <c r="C240" s="742"/>
      <c r="D240" s="742"/>
      <c r="E240" s="742"/>
      <c r="F240" s="742"/>
      <c r="G240" s="750" t="s">
        <v>700</v>
      </c>
      <c r="H240" s="774" t="s">
        <v>922</v>
      </c>
      <c r="I240" s="775" t="s">
        <v>923</v>
      </c>
      <c r="J240" s="775">
        <v>276</v>
      </c>
      <c r="K240" s="743"/>
    </row>
    <row r="241" spans="1:11" ht="30">
      <c r="A241" s="248"/>
      <c r="B241" s="742"/>
      <c r="C241" s="742"/>
      <c r="D241" s="742"/>
      <c r="E241" s="742"/>
      <c r="F241" s="742"/>
      <c r="G241" s="839" t="s">
        <v>703</v>
      </c>
      <c r="H241" s="840" t="s">
        <v>924</v>
      </c>
      <c r="I241" s="742" t="s">
        <v>925</v>
      </c>
      <c r="J241" s="742">
        <v>1656</v>
      </c>
      <c r="K241" s="743"/>
    </row>
    <row r="242" spans="1:11" ht="30">
      <c r="A242" s="248"/>
      <c r="B242" s="742"/>
      <c r="C242" s="742"/>
      <c r="D242" s="742"/>
      <c r="E242" s="742"/>
      <c r="F242" s="742"/>
      <c r="G242" s="839" t="s">
        <v>706</v>
      </c>
      <c r="H242" s="840" t="s">
        <v>926</v>
      </c>
      <c r="I242" s="742" t="s">
        <v>927</v>
      </c>
      <c r="J242" s="742">
        <v>138</v>
      </c>
      <c r="K242" s="743"/>
    </row>
    <row r="243" spans="1:11" ht="45">
      <c r="A243" s="248"/>
      <c r="B243" s="742"/>
      <c r="C243" s="742"/>
      <c r="D243" s="742"/>
      <c r="E243" s="742"/>
      <c r="F243" s="742"/>
      <c r="G243" s="839" t="s">
        <v>709</v>
      </c>
      <c r="H243" s="841" t="s">
        <v>928</v>
      </c>
      <c r="I243" s="742" t="s">
        <v>929</v>
      </c>
      <c r="J243" s="742">
        <v>30</v>
      </c>
      <c r="K243" s="743"/>
    </row>
    <row r="244" spans="1:11" ht="45">
      <c r="A244" s="248"/>
      <c r="B244" s="742"/>
      <c r="C244" s="742"/>
      <c r="D244" s="742"/>
      <c r="E244" s="742"/>
      <c r="F244" s="742"/>
      <c r="G244" s="839" t="s">
        <v>777</v>
      </c>
      <c r="H244" s="840" t="s">
        <v>930</v>
      </c>
      <c r="I244" s="742" t="s">
        <v>931</v>
      </c>
      <c r="J244" s="742">
        <v>7000</v>
      </c>
      <c r="K244" s="743"/>
    </row>
    <row r="245" spans="1:11" ht="45">
      <c r="A245" s="248"/>
      <c r="B245" s="742"/>
      <c r="C245" s="742"/>
      <c r="D245" s="742"/>
      <c r="E245" s="742"/>
      <c r="F245" s="742"/>
      <c r="G245" s="839" t="s">
        <v>780</v>
      </c>
      <c r="H245" s="840" t="s">
        <v>932</v>
      </c>
      <c r="I245" s="742" t="s">
        <v>931</v>
      </c>
      <c r="J245" s="742">
        <v>7000</v>
      </c>
      <c r="K245" s="743"/>
    </row>
    <row r="246" spans="1:11">
      <c r="A246" s="248"/>
      <c r="B246" s="742"/>
      <c r="C246" s="742"/>
      <c r="D246" s="742"/>
      <c r="E246" s="742"/>
      <c r="F246" s="742"/>
      <c r="G246" s="839" t="s">
        <v>783</v>
      </c>
      <c r="H246" s="840" t="s">
        <v>933</v>
      </c>
      <c r="I246" s="742" t="s">
        <v>934</v>
      </c>
      <c r="J246" s="742">
        <v>138</v>
      </c>
      <c r="K246" s="743"/>
    </row>
    <row r="247" spans="1:11" ht="45">
      <c r="A247" s="248"/>
      <c r="B247" s="742"/>
      <c r="C247" s="742"/>
      <c r="D247" s="742"/>
      <c r="E247" s="742"/>
      <c r="F247" s="742"/>
      <c r="G247" s="839" t="s">
        <v>786</v>
      </c>
      <c r="H247" s="840" t="s">
        <v>935</v>
      </c>
      <c r="I247" s="742" t="s">
        <v>936</v>
      </c>
      <c r="J247" s="742">
        <v>247</v>
      </c>
      <c r="K247" s="743"/>
    </row>
    <row r="248" spans="1:11" ht="30">
      <c r="A248" s="248"/>
      <c r="B248" s="742"/>
      <c r="C248" s="742"/>
      <c r="D248" s="742"/>
      <c r="E248" s="742"/>
      <c r="F248" s="742"/>
      <c r="G248" s="839" t="s">
        <v>789</v>
      </c>
      <c r="H248" s="840" t="s">
        <v>937</v>
      </c>
      <c r="I248" s="742" t="s">
        <v>938</v>
      </c>
      <c r="J248" s="742">
        <v>1</v>
      </c>
      <c r="K248" s="743"/>
    </row>
    <row r="249" spans="1:11" ht="30">
      <c r="A249" s="248"/>
      <c r="B249" s="742"/>
      <c r="C249" s="742"/>
      <c r="D249" s="742"/>
      <c r="E249" s="742"/>
      <c r="F249" s="742"/>
      <c r="G249" s="839" t="s">
        <v>939</v>
      </c>
      <c r="H249" s="841" t="s">
        <v>940</v>
      </c>
      <c r="I249" s="742" t="s">
        <v>941</v>
      </c>
      <c r="J249" s="742">
        <v>1</v>
      </c>
      <c r="K249" s="743"/>
    </row>
    <row r="250" spans="1:11" ht="30">
      <c r="A250" s="248"/>
      <c r="B250" s="742"/>
      <c r="C250" s="742"/>
      <c r="D250" s="742"/>
      <c r="E250" s="742"/>
      <c r="F250" s="742"/>
      <c r="G250" s="839" t="s">
        <v>942</v>
      </c>
      <c r="H250" s="840" t="s">
        <v>943</v>
      </c>
      <c r="I250" s="742" t="s">
        <v>944</v>
      </c>
      <c r="J250" s="742">
        <v>23</v>
      </c>
      <c r="K250" s="743"/>
    </row>
    <row r="251" spans="1:11" ht="30">
      <c r="A251" s="248"/>
      <c r="B251" s="742"/>
      <c r="C251" s="742"/>
      <c r="D251" s="742"/>
      <c r="E251" s="742"/>
      <c r="F251" s="742"/>
      <c r="G251" s="839" t="s">
        <v>945</v>
      </c>
      <c r="H251" s="841" t="s">
        <v>946</v>
      </c>
      <c r="I251" s="742" t="s">
        <v>947</v>
      </c>
      <c r="J251" s="742">
        <v>35</v>
      </c>
      <c r="K251" s="743"/>
    </row>
    <row r="252" spans="1:11" ht="30">
      <c r="A252" s="248"/>
      <c r="B252" s="742"/>
      <c r="C252" s="742"/>
      <c r="D252" s="742"/>
      <c r="E252" s="742"/>
      <c r="F252" s="742"/>
      <c r="G252" s="839" t="s">
        <v>948</v>
      </c>
      <c r="H252" s="840" t="s">
        <v>949</v>
      </c>
      <c r="I252" s="742" t="s">
        <v>950</v>
      </c>
      <c r="J252" s="742">
        <v>1</v>
      </c>
      <c r="K252" s="743"/>
    </row>
    <row r="253" spans="1:11" ht="30">
      <c r="A253" s="248"/>
      <c r="B253" s="742"/>
      <c r="C253" s="742"/>
      <c r="D253" s="742"/>
      <c r="E253" s="742"/>
      <c r="F253" s="742"/>
      <c r="G253" s="839" t="s">
        <v>951</v>
      </c>
      <c r="H253" s="840" t="s">
        <v>952</v>
      </c>
      <c r="I253" s="742" t="s">
        <v>950</v>
      </c>
      <c r="J253" s="742">
        <v>1</v>
      </c>
      <c r="K253" s="743"/>
    </row>
    <row r="254" spans="1:11">
      <c r="A254" s="248"/>
      <c r="B254" s="742"/>
      <c r="C254" s="742"/>
      <c r="D254" s="742"/>
      <c r="E254" s="742"/>
      <c r="F254" s="742"/>
      <c r="G254" s="750"/>
      <c r="H254" s="778" t="s">
        <v>718</v>
      </c>
      <c r="I254" s="775"/>
      <c r="J254" s="775"/>
      <c r="K254" s="842">
        <v>6207215.5800000001</v>
      </c>
    </row>
    <row r="255" spans="1:11" ht="23.25" thickBot="1">
      <c r="A255" s="1064" t="s">
        <v>953</v>
      </c>
      <c r="B255" s="1064"/>
      <c r="C255" s="1064"/>
      <c r="D255" s="1064"/>
      <c r="E255" s="1064"/>
      <c r="F255" s="1064"/>
      <c r="G255" s="1064"/>
      <c r="H255" s="1064"/>
      <c r="I255" s="1064"/>
      <c r="J255" s="1064"/>
      <c r="K255" s="1064"/>
    </row>
    <row r="256" spans="1:11" ht="15.75" thickBot="1">
      <c r="A256" s="248"/>
      <c r="B256" s="1072" t="s">
        <v>683</v>
      </c>
      <c r="C256" s="1072" t="s">
        <v>684</v>
      </c>
      <c r="D256" s="1072" t="s">
        <v>685</v>
      </c>
      <c r="E256" s="1072" t="s">
        <v>686</v>
      </c>
      <c r="F256" s="1075" t="s">
        <v>687</v>
      </c>
      <c r="G256" s="1077" t="s">
        <v>688</v>
      </c>
      <c r="H256" s="1067"/>
      <c r="I256" s="1070" t="s">
        <v>689</v>
      </c>
      <c r="J256" s="1071"/>
      <c r="K256" s="1072" t="s">
        <v>690</v>
      </c>
    </row>
    <row r="257" spans="1:11">
      <c r="A257" s="248"/>
      <c r="B257" s="1079"/>
      <c r="C257" s="1079"/>
      <c r="D257" s="1079"/>
      <c r="E257" s="1079"/>
      <c r="F257" s="1080"/>
      <c r="G257" s="1081"/>
      <c r="H257" s="1082"/>
      <c r="I257" s="764" t="s">
        <v>691</v>
      </c>
      <c r="J257" s="765" t="s">
        <v>692</v>
      </c>
      <c r="K257" s="1079"/>
    </row>
    <row r="258" spans="1:11">
      <c r="A258" s="248"/>
      <c r="B258" s="766"/>
      <c r="C258" s="766"/>
      <c r="D258" s="766"/>
      <c r="E258" s="766"/>
      <c r="F258" s="766"/>
      <c r="G258" s="766"/>
      <c r="H258" s="767"/>
      <c r="I258" s="766"/>
      <c r="J258" s="766"/>
      <c r="K258" s="766"/>
    </row>
    <row r="259" spans="1:11">
      <c r="A259" s="248"/>
      <c r="B259" s="768"/>
      <c r="C259" s="768"/>
      <c r="D259" s="768"/>
      <c r="E259" s="768"/>
      <c r="F259" s="768"/>
      <c r="G259" s="768"/>
      <c r="H259" s="769"/>
      <c r="I259" s="768"/>
      <c r="J259" s="768"/>
      <c r="K259" s="770"/>
    </row>
    <row r="260" spans="1:11">
      <c r="A260" s="248"/>
      <c r="B260" s="1106" t="s">
        <v>954</v>
      </c>
      <c r="C260" s="1106"/>
      <c r="D260" s="1106"/>
      <c r="E260" s="843"/>
      <c r="F260" s="843"/>
      <c r="G260" s="750"/>
      <c r="H260" s="844" t="s">
        <v>955</v>
      </c>
      <c r="I260" s="742"/>
      <c r="J260" s="845"/>
      <c r="K260" s="846"/>
    </row>
    <row r="261" spans="1:11">
      <c r="A261" s="248"/>
      <c r="B261" s="847"/>
      <c r="C261" s="843">
        <v>4.2</v>
      </c>
      <c r="D261" s="847"/>
      <c r="E261" s="843"/>
      <c r="F261" s="843"/>
      <c r="G261" s="750"/>
      <c r="H261" s="742" t="s">
        <v>956</v>
      </c>
      <c r="I261" s="742"/>
      <c r="J261" s="845"/>
      <c r="K261" s="846"/>
    </row>
    <row r="262" spans="1:11">
      <c r="A262" s="248"/>
      <c r="B262" s="843"/>
      <c r="C262" s="742"/>
      <c r="D262" s="843">
        <v>6</v>
      </c>
      <c r="E262" s="843"/>
      <c r="F262" s="843"/>
      <c r="G262" s="750"/>
      <c r="H262" s="742" t="s">
        <v>957</v>
      </c>
      <c r="I262" s="848"/>
      <c r="J262" s="849"/>
      <c r="K262" s="846"/>
    </row>
    <row r="263" spans="1:11">
      <c r="A263" s="248"/>
      <c r="B263" s="843"/>
      <c r="C263" s="843"/>
      <c r="D263" s="843"/>
      <c r="E263" s="843" t="s">
        <v>172</v>
      </c>
      <c r="F263" s="843"/>
      <c r="G263" s="750"/>
      <c r="H263" s="844" t="s">
        <v>958</v>
      </c>
      <c r="I263" s="848"/>
      <c r="J263" s="849"/>
      <c r="K263" s="846"/>
    </row>
    <row r="264" spans="1:11">
      <c r="A264" s="248"/>
      <c r="B264" s="843"/>
      <c r="C264" s="843"/>
      <c r="D264" s="742"/>
      <c r="E264" s="843"/>
      <c r="F264" s="847" t="s">
        <v>170</v>
      </c>
      <c r="G264" s="750"/>
      <c r="H264" s="844" t="s">
        <v>169</v>
      </c>
      <c r="I264" s="848"/>
      <c r="J264" s="849"/>
      <c r="K264" s="846"/>
    </row>
    <row r="265" spans="1:11" ht="30">
      <c r="A265" s="248"/>
      <c r="B265" s="850"/>
      <c r="C265" s="850"/>
      <c r="D265" s="850"/>
      <c r="E265" s="92"/>
      <c r="F265" s="850"/>
      <c r="G265" s="833" t="s">
        <v>901</v>
      </c>
      <c r="H265" s="749" t="s">
        <v>959</v>
      </c>
      <c r="I265" s="851"/>
      <c r="J265" s="852"/>
      <c r="K265" s="853"/>
    </row>
    <row r="266" spans="1:11" ht="30">
      <c r="A266" s="248"/>
      <c r="B266" s="742"/>
      <c r="C266" s="742"/>
      <c r="D266" s="742"/>
      <c r="E266" s="742"/>
      <c r="F266" s="742"/>
      <c r="G266" s="750" t="s">
        <v>700</v>
      </c>
      <c r="H266" s="854" t="s">
        <v>960</v>
      </c>
      <c r="I266" s="855" t="s">
        <v>961</v>
      </c>
      <c r="J266" s="855">
        <v>2</v>
      </c>
      <c r="K266" s="846"/>
    </row>
    <row r="267" spans="1:11" ht="30">
      <c r="A267" s="248"/>
      <c r="B267" s="742"/>
      <c r="C267" s="742"/>
      <c r="D267" s="742"/>
      <c r="E267" s="742"/>
      <c r="F267" s="742"/>
      <c r="G267" s="750" t="s">
        <v>703</v>
      </c>
      <c r="H267" s="854" t="s">
        <v>962</v>
      </c>
      <c r="I267" s="855" t="s">
        <v>737</v>
      </c>
      <c r="J267" s="855">
        <v>5</v>
      </c>
      <c r="K267" s="846"/>
    </row>
    <row r="268" spans="1:11" ht="30">
      <c r="A268" s="248"/>
      <c r="B268" s="742"/>
      <c r="C268" s="742"/>
      <c r="D268" s="742"/>
      <c r="E268" s="742"/>
      <c r="F268" s="742"/>
      <c r="G268" s="750" t="s">
        <v>706</v>
      </c>
      <c r="H268" s="854" t="s">
        <v>963</v>
      </c>
      <c r="I268" s="855" t="s">
        <v>964</v>
      </c>
      <c r="J268" s="855">
        <v>3</v>
      </c>
      <c r="K268" s="846"/>
    </row>
    <row r="269" spans="1:11" ht="30">
      <c r="A269" s="248"/>
      <c r="B269" s="742"/>
      <c r="C269" s="742"/>
      <c r="D269" s="742"/>
      <c r="E269" s="742"/>
      <c r="F269" s="742"/>
      <c r="G269" s="750" t="s">
        <v>709</v>
      </c>
      <c r="H269" s="854" t="s">
        <v>965</v>
      </c>
      <c r="I269" s="855" t="s">
        <v>966</v>
      </c>
      <c r="J269" s="855">
        <v>1</v>
      </c>
      <c r="K269" s="846"/>
    </row>
    <row r="270" spans="1:11" ht="45">
      <c r="A270" s="248"/>
      <c r="B270" s="742"/>
      <c r="C270" s="742"/>
      <c r="D270" s="742"/>
      <c r="E270" s="742"/>
      <c r="F270" s="742"/>
      <c r="G270" s="750" t="s">
        <v>777</v>
      </c>
      <c r="H270" s="854" t="s">
        <v>967</v>
      </c>
      <c r="I270" s="854" t="s">
        <v>968</v>
      </c>
      <c r="J270" s="855">
        <v>20</v>
      </c>
      <c r="K270" s="846"/>
    </row>
    <row r="271" spans="1:11" ht="30">
      <c r="A271" s="248"/>
      <c r="B271" s="742"/>
      <c r="C271" s="742"/>
      <c r="D271" s="742"/>
      <c r="E271" s="742"/>
      <c r="F271" s="742"/>
      <c r="G271" s="750" t="s">
        <v>780</v>
      </c>
      <c r="H271" s="854" t="s">
        <v>969</v>
      </c>
      <c r="I271" s="855" t="s">
        <v>970</v>
      </c>
      <c r="J271" s="855">
        <v>2</v>
      </c>
      <c r="K271" s="846"/>
    </row>
    <row r="272" spans="1:11">
      <c r="A272" s="248"/>
      <c r="B272" s="742"/>
      <c r="C272" s="742"/>
      <c r="D272" s="742"/>
      <c r="E272" s="742"/>
      <c r="F272" s="742"/>
      <c r="G272" s="750"/>
      <c r="H272" s="854"/>
      <c r="I272" s="855"/>
      <c r="J272" s="855"/>
      <c r="K272" s="846"/>
    </row>
    <row r="273" spans="1:11">
      <c r="A273" s="248"/>
      <c r="B273" s="688"/>
      <c r="C273" s="688"/>
      <c r="D273" s="688"/>
      <c r="E273" s="688"/>
      <c r="F273" s="688"/>
      <c r="G273" s="753"/>
      <c r="H273" s="856" t="s">
        <v>718</v>
      </c>
      <c r="I273" s="857"/>
      <c r="J273" s="857"/>
      <c r="K273" s="858">
        <v>378751.31</v>
      </c>
    </row>
    <row r="274" spans="1:11" ht="22.5">
      <c r="A274" s="1085" t="s">
        <v>1721</v>
      </c>
      <c r="B274" s="1085"/>
      <c r="C274" s="1085"/>
      <c r="D274" s="1085"/>
      <c r="E274" s="1085"/>
      <c r="F274" s="1085"/>
      <c r="G274" s="1085"/>
      <c r="H274" s="1085"/>
      <c r="I274" s="1085"/>
      <c r="J274" s="1085"/>
      <c r="K274" s="1085"/>
    </row>
    <row r="275" spans="1:11">
      <c r="A275" s="810"/>
      <c r="B275" s="1065" t="s">
        <v>683</v>
      </c>
      <c r="C275" s="1065" t="s">
        <v>684</v>
      </c>
      <c r="D275" s="1065" t="s">
        <v>685</v>
      </c>
      <c r="E275" s="1065" t="s">
        <v>686</v>
      </c>
      <c r="F275" s="1065" t="s">
        <v>687</v>
      </c>
      <c r="G275" s="1065" t="s">
        <v>688</v>
      </c>
      <c r="H275" s="1065"/>
      <c r="I275" s="1086" t="s">
        <v>689</v>
      </c>
      <c r="J275" s="1086"/>
      <c r="K275" s="1065" t="s">
        <v>690</v>
      </c>
    </row>
    <row r="276" spans="1:11">
      <c r="A276" s="810"/>
      <c r="B276" s="1065"/>
      <c r="C276" s="1065"/>
      <c r="D276" s="1065"/>
      <c r="E276" s="1065"/>
      <c r="F276" s="1065"/>
      <c r="G276" s="1065"/>
      <c r="H276" s="1065"/>
      <c r="I276" s="811" t="s">
        <v>691</v>
      </c>
      <c r="J276" s="811" t="s">
        <v>692</v>
      </c>
      <c r="K276" s="1065"/>
    </row>
    <row r="277" spans="1:11">
      <c r="A277" s="810"/>
      <c r="B277" s="780"/>
      <c r="C277" s="780"/>
      <c r="D277" s="780"/>
      <c r="E277" s="780"/>
      <c r="F277" s="780"/>
      <c r="G277" s="780"/>
      <c r="H277" s="781" t="s">
        <v>693</v>
      </c>
      <c r="I277" s="780"/>
      <c r="J277" s="780"/>
      <c r="K277" s="782"/>
    </row>
    <row r="278" spans="1:11">
      <c r="A278" s="810"/>
      <c r="B278" s="766"/>
      <c r="C278" s="766"/>
      <c r="D278" s="766"/>
      <c r="E278" s="766"/>
      <c r="F278" s="766"/>
      <c r="G278" s="766"/>
      <c r="H278" s="767"/>
      <c r="I278" s="766"/>
      <c r="J278" s="766"/>
      <c r="K278" s="766"/>
    </row>
    <row r="279" spans="1:11">
      <c r="A279" s="810"/>
      <c r="B279" s="768"/>
      <c r="C279" s="768"/>
      <c r="D279" s="768"/>
      <c r="E279" s="768"/>
      <c r="F279" s="768"/>
      <c r="G279" s="768"/>
      <c r="H279" s="769"/>
      <c r="I279" s="768"/>
      <c r="J279" s="768"/>
      <c r="K279" s="770"/>
    </row>
    <row r="280" spans="1:11">
      <c r="A280" s="810"/>
      <c r="B280" s="740" t="s">
        <v>178</v>
      </c>
      <c r="C280" s="741"/>
      <c r="D280" s="741"/>
      <c r="E280" s="741"/>
      <c r="F280" s="741"/>
      <c r="G280" s="1074" t="s">
        <v>972</v>
      </c>
      <c r="H280" s="1074"/>
      <c r="I280" s="742"/>
      <c r="J280" s="742"/>
      <c r="K280" s="743"/>
    </row>
    <row r="281" spans="1:11">
      <c r="A281" s="810"/>
      <c r="B281" s="741"/>
      <c r="C281" s="744">
        <v>4.0999999999999996</v>
      </c>
      <c r="D281" s="744"/>
      <c r="E281" s="741"/>
      <c r="F281" s="741"/>
      <c r="G281" s="1074" t="s">
        <v>973</v>
      </c>
      <c r="H281" s="1074"/>
      <c r="I281" s="742"/>
      <c r="J281" s="742"/>
      <c r="K281" s="743"/>
    </row>
    <row r="282" spans="1:11">
      <c r="A282" s="810"/>
      <c r="B282" s="741"/>
      <c r="C282" s="744"/>
      <c r="D282" s="745">
        <v>3</v>
      </c>
      <c r="E282" s="741"/>
      <c r="F282" s="741"/>
      <c r="G282" s="1074" t="s">
        <v>857</v>
      </c>
      <c r="H282" s="1074"/>
      <c r="I282" s="742"/>
      <c r="J282" s="742"/>
      <c r="K282" s="743"/>
    </row>
    <row r="283" spans="1:11">
      <c r="A283" s="810"/>
      <c r="B283" s="741"/>
      <c r="C283" s="741"/>
      <c r="D283" s="741"/>
      <c r="E283" s="746" t="s">
        <v>179</v>
      </c>
      <c r="F283" s="741"/>
      <c r="G283" s="1074" t="s">
        <v>974</v>
      </c>
      <c r="H283" s="1074"/>
      <c r="I283" s="742"/>
      <c r="J283" s="742"/>
      <c r="K283" s="743"/>
    </row>
    <row r="284" spans="1:11">
      <c r="A284" s="810"/>
      <c r="B284" s="741"/>
      <c r="C284" s="741"/>
      <c r="D284" s="741"/>
      <c r="E284" s="746"/>
      <c r="F284" s="747" t="s">
        <v>975</v>
      </c>
      <c r="G284" s="1074" t="s">
        <v>971</v>
      </c>
      <c r="H284" s="1074"/>
      <c r="I284" s="742"/>
      <c r="J284" s="742"/>
      <c r="K284" s="743"/>
    </row>
    <row r="285" spans="1:11">
      <c r="A285" s="810"/>
      <c r="B285" s="820"/>
      <c r="C285" s="820"/>
      <c r="D285" s="820"/>
      <c r="E285" s="859"/>
      <c r="F285" s="820"/>
      <c r="G285" s="833" t="s">
        <v>901</v>
      </c>
      <c r="H285" s="859" t="s">
        <v>976</v>
      </c>
      <c r="I285" s="92"/>
      <c r="J285" s="92"/>
      <c r="K285" s="773"/>
    </row>
    <row r="286" spans="1:11">
      <c r="A286" s="810"/>
      <c r="B286" s="741"/>
      <c r="C286" s="741"/>
      <c r="D286" s="741"/>
      <c r="E286" s="746"/>
      <c r="F286" s="741"/>
      <c r="G286" s="750" t="s">
        <v>700</v>
      </c>
      <c r="H286" s="860" t="s">
        <v>977</v>
      </c>
      <c r="I286" s="742" t="s">
        <v>978</v>
      </c>
      <c r="J286" s="742">
        <v>8</v>
      </c>
      <c r="K286" s="743"/>
    </row>
    <row r="287" spans="1:11" ht="30">
      <c r="A287" s="810"/>
      <c r="B287" s="741"/>
      <c r="C287" s="741"/>
      <c r="D287" s="741"/>
      <c r="E287" s="746"/>
      <c r="F287" s="741"/>
      <c r="G287" s="750" t="s">
        <v>703</v>
      </c>
      <c r="H287" s="825" t="s">
        <v>979</v>
      </c>
      <c r="I287" s="742" t="s">
        <v>980</v>
      </c>
      <c r="J287" s="742">
        <v>1</v>
      </c>
      <c r="K287" s="743"/>
    </row>
    <row r="288" spans="1:11">
      <c r="A288" s="810"/>
      <c r="B288" s="741"/>
      <c r="C288" s="741"/>
      <c r="D288" s="741"/>
      <c r="E288" s="746"/>
      <c r="F288" s="741"/>
      <c r="G288" s="750" t="s">
        <v>706</v>
      </c>
      <c r="H288" s="860" t="s">
        <v>981</v>
      </c>
      <c r="I288" s="742" t="s">
        <v>980</v>
      </c>
      <c r="J288" s="742">
        <v>1</v>
      </c>
      <c r="K288" s="743"/>
    </row>
    <row r="289" spans="1:11">
      <c r="A289" s="810"/>
      <c r="B289" s="741"/>
      <c r="C289" s="741"/>
      <c r="D289" s="741"/>
      <c r="E289" s="746"/>
      <c r="F289" s="741"/>
      <c r="G289" s="750" t="s">
        <v>709</v>
      </c>
      <c r="H289" s="860" t="s">
        <v>982</v>
      </c>
      <c r="I289" s="742" t="s">
        <v>983</v>
      </c>
      <c r="J289" s="742">
        <v>4</v>
      </c>
      <c r="K289" s="743"/>
    </row>
    <row r="290" spans="1:11">
      <c r="A290" s="810"/>
      <c r="B290" s="741"/>
      <c r="C290" s="741"/>
      <c r="D290" s="741"/>
      <c r="E290" s="746"/>
      <c r="F290" s="741"/>
      <c r="G290" s="750"/>
      <c r="H290" s="744" t="s">
        <v>718</v>
      </c>
      <c r="I290" s="742"/>
      <c r="J290" s="742"/>
      <c r="K290" s="861">
        <v>1091760.8</v>
      </c>
    </row>
    <row r="291" spans="1:11" ht="22.5">
      <c r="A291" s="1085" t="s">
        <v>984</v>
      </c>
      <c r="B291" s="1085"/>
      <c r="C291" s="1085"/>
      <c r="D291" s="1085"/>
      <c r="E291" s="1085"/>
      <c r="F291" s="1085"/>
      <c r="G291" s="1085"/>
      <c r="H291" s="1085"/>
      <c r="I291" s="1085"/>
      <c r="J291" s="1085"/>
      <c r="K291" s="1085"/>
    </row>
    <row r="292" spans="1:11">
      <c r="A292" s="810"/>
      <c r="B292" s="1065" t="s">
        <v>683</v>
      </c>
      <c r="C292" s="1065" t="s">
        <v>684</v>
      </c>
      <c r="D292" s="1065" t="s">
        <v>685</v>
      </c>
      <c r="E292" s="1065" t="s">
        <v>686</v>
      </c>
      <c r="F292" s="1065" t="s">
        <v>687</v>
      </c>
      <c r="G292" s="1065" t="s">
        <v>688</v>
      </c>
      <c r="H292" s="1065"/>
      <c r="I292" s="1086" t="s">
        <v>689</v>
      </c>
      <c r="J292" s="1086"/>
      <c r="K292" s="1065" t="s">
        <v>690</v>
      </c>
    </row>
    <row r="293" spans="1:11">
      <c r="A293" s="810"/>
      <c r="B293" s="1065"/>
      <c r="C293" s="1065"/>
      <c r="D293" s="1065"/>
      <c r="E293" s="1065"/>
      <c r="F293" s="1065"/>
      <c r="G293" s="1065"/>
      <c r="H293" s="1065"/>
      <c r="I293" s="811" t="s">
        <v>691</v>
      </c>
      <c r="J293" s="811" t="s">
        <v>692</v>
      </c>
      <c r="K293" s="1065"/>
    </row>
    <row r="294" spans="1:11">
      <c r="A294" s="810"/>
      <c r="B294" s="780"/>
      <c r="C294" s="780"/>
      <c r="D294" s="780"/>
      <c r="E294" s="780"/>
      <c r="F294" s="780"/>
      <c r="G294" s="780"/>
      <c r="H294" s="781" t="s">
        <v>693</v>
      </c>
      <c r="I294" s="780"/>
      <c r="J294" s="780"/>
      <c r="K294" s="782"/>
    </row>
    <row r="295" spans="1:11">
      <c r="A295" s="810"/>
      <c r="B295" s="766"/>
      <c r="C295" s="766"/>
      <c r="D295" s="766"/>
      <c r="E295" s="766"/>
      <c r="F295" s="766"/>
      <c r="G295" s="766"/>
      <c r="H295" s="767"/>
      <c r="I295" s="766"/>
      <c r="J295" s="766"/>
      <c r="K295" s="766"/>
    </row>
    <row r="296" spans="1:11">
      <c r="A296" s="810"/>
      <c r="B296" s="768"/>
      <c r="C296" s="768"/>
      <c r="D296" s="768"/>
      <c r="E296" s="768"/>
      <c r="F296" s="768"/>
      <c r="G296" s="768"/>
      <c r="H296" s="769"/>
      <c r="I296" s="768"/>
      <c r="J296" s="768"/>
      <c r="K296" s="770"/>
    </row>
    <row r="297" spans="1:11">
      <c r="A297" s="810"/>
      <c r="B297" s="740" t="s">
        <v>178</v>
      </c>
      <c r="C297" s="741"/>
      <c r="D297" s="741"/>
      <c r="E297" s="741"/>
      <c r="F297" s="741"/>
      <c r="G297" s="1074" t="s">
        <v>972</v>
      </c>
      <c r="H297" s="1074"/>
      <c r="I297" s="742"/>
      <c r="J297" s="742"/>
      <c r="K297" s="743"/>
    </row>
    <row r="298" spans="1:11">
      <c r="A298" s="810"/>
      <c r="B298" s="741"/>
      <c r="C298" s="744">
        <v>4.0999999999999996</v>
      </c>
      <c r="D298" s="744"/>
      <c r="E298" s="741"/>
      <c r="F298" s="741"/>
      <c r="G298" s="1074" t="s">
        <v>973</v>
      </c>
      <c r="H298" s="1074"/>
      <c r="I298" s="742"/>
      <c r="J298" s="742"/>
      <c r="K298" s="743"/>
    </row>
    <row r="299" spans="1:11">
      <c r="A299" s="810"/>
      <c r="B299" s="741"/>
      <c r="C299" s="744"/>
      <c r="D299" s="745">
        <v>3</v>
      </c>
      <c r="E299" s="741"/>
      <c r="F299" s="741"/>
      <c r="G299" s="1074" t="s">
        <v>857</v>
      </c>
      <c r="H299" s="1074"/>
      <c r="I299" s="742"/>
      <c r="J299" s="742"/>
      <c r="K299" s="743"/>
    </row>
    <row r="300" spans="1:11">
      <c r="A300" s="810"/>
      <c r="B300" s="741"/>
      <c r="C300" s="741"/>
      <c r="D300" s="741"/>
      <c r="E300" s="746" t="s">
        <v>185</v>
      </c>
      <c r="F300" s="741"/>
      <c r="G300" s="1074" t="s">
        <v>985</v>
      </c>
      <c r="H300" s="1074"/>
      <c r="I300" s="742"/>
      <c r="J300" s="742"/>
      <c r="K300" s="743"/>
    </row>
    <row r="301" spans="1:11">
      <c r="A301" s="810"/>
      <c r="B301" s="741"/>
      <c r="C301" s="741"/>
      <c r="D301" s="741"/>
      <c r="E301" s="741"/>
      <c r="F301" s="747" t="s">
        <v>184</v>
      </c>
      <c r="G301" s="1074" t="s">
        <v>183</v>
      </c>
      <c r="H301" s="1074"/>
      <c r="I301" s="742"/>
      <c r="J301" s="742"/>
      <c r="K301" s="743"/>
    </row>
    <row r="302" spans="1:11">
      <c r="A302" s="810"/>
      <c r="B302" s="92"/>
      <c r="C302" s="92"/>
      <c r="D302" s="92"/>
      <c r="E302" s="92"/>
      <c r="F302" s="92"/>
      <c r="G302" s="1093" t="s">
        <v>986</v>
      </c>
      <c r="H302" s="1093"/>
      <c r="I302" s="92"/>
      <c r="J302" s="92"/>
      <c r="K302" s="773"/>
    </row>
    <row r="303" spans="1:11" ht="45">
      <c r="A303" s="810"/>
      <c r="B303" s="92"/>
      <c r="C303" s="92"/>
      <c r="D303" s="92"/>
      <c r="E303" s="92"/>
      <c r="F303" s="92"/>
      <c r="G303" s="833" t="s">
        <v>700</v>
      </c>
      <c r="H303" s="862" t="s">
        <v>987</v>
      </c>
      <c r="I303" s="863" t="s">
        <v>988</v>
      </c>
      <c r="J303" s="863">
        <v>40</v>
      </c>
      <c r="K303" s="773"/>
    </row>
    <row r="304" spans="1:11">
      <c r="A304" s="810"/>
      <c r="B304" s="92"/>
      <c r="C304" s="92"/>
      <c r="D304" s="92"/>
      <c r="E304" s="92"/>
      <c r="F304" s="92"/>
      <c r="G304" s="1093" t="s">
        <v>989</v>
      </c>
      <c r="H304" s="1093"/>
      <c r="I304" s="92"/>
      <c r="J304" s="92"/>
      <c r="K304" s="773"/>
    </row>
    <row r="305" spans="1:11" ht="30">
      <c r="A305" s="810"/>
      <c r="B305" s="92"/>
      <c r="C305" s="92"/>
      <c r="D305" s="92"/>
      <c r="E305" s="92"/>
      <c r="F305" s="92"/>
      <c r="G305" s="833" t="s">
        <v>700</v>
      </c>
      <c r="H305" s="862" t="s">
        <v>990</v>
      </c>
      <c r="I305" s="863" t="s">
        <v>991</v>
      </c>
      <c r="J305" s="863">
        <v>8</v>
      </c>
      <c r="K305" s="864"/>
    </row>
    <row r="306" spans="1:11">
      <c r="A306" s="810"/>
      <c r="B306" s="742"/>
      <c r="C306" s="742"/>
      <c r="D306" s="742"/>
      <c r="E306" s="742"/>
      <c r="F306" s="742"/>
      <c r="G306" s="750"/>
      <c r="H306" s="778" t="s">
        <v>718</v>
      </c>
      <c r="I306" s="775"/>
      <c r="J306" s="775"/>
      <c r="K306" s="776">
        <v>2486668.1</v>
      </c>
    </row>
    <row r="307" spans="1:11">
      <c r="A307" s="248"/>
      <c r="B307" s="768"/>
      <c r="C307" s="768"/>
      <c r="D307" s="768"/>
      <c r="E307" s="768"/>
      <c r="F307" s="768"/>
      <c r="G307" s="768"/>
      <c r="H307" s="769"/>
      <c r="I307" s="768"/>
      <c r="J307" s="768"/>
      <c r="K307" s="770"/>
    </row>
    <row r="308" spans="1:11">
      <c r="A308" s="248"/>
      <c r="B308" s="740" t="s">
        <v>178</v>
      </c>
      <c r="C308" s="741"/>
      <c r="D308" s="741"/>
      <c r="E308" s="741"/>
      <c r="F308" s="741"/>
      <c r="G308" s="1074" t="s">
        <v>972</v>
      </c>
      <c r="H308" s="1074"/>
      <c r="I308" s="742"/>
      <c r="J308" s="742"/>
      <c r="K308" s="743"/>
    </row>
    <row r="309" spans="1:11">
      <c r="A309" s="248"/>
      <c r="B309" s="741"/>
      <c r="C309" s="744">
        <v>4.0999999999999996</v>
      </c>
      <c r="D309" s="744"/>
      <c r="E309" s="741"/>
      <c r="F309" s="741"/>
      <c r="G309" s="1074" t="s">
        <v>973</v>
      </c>
      <c r="H309" s="1074"/>
      <c r="I309" s="742"/>
      <c r="J309" s="742"/>
      <c r="K309" s="743"/>
    </row>
    <row r="310" spans="1:11">
      <c r="A310" s="248"/>
      <c r="B310" s="741"/>
      <c r="C310" s="744"/>
      <c r="D310" s="745">
        <v>3</v>
      </c>
      <c r="E310" s="741"/>
      <c r="F310" s="741"/>
      <c r="G310" s="1074" t="s">
        <v>857</v>
      </c>
      <c r="H310" s="1074"/>
      <c r="I310" s="742"/>
      <c r="J310" s="742"/>
      <c r="K310" s="743"/>
    </row>
    <row r="311" spans="1:11">
      <c r="A311" s="248"/>
      <c r="B311" s="741"/>
      <c r="C311" s="741"/>
      <c r="D311" s="741"/>
      <c r="E311" s="746" t="s">
        <v>191</v>
      </c>
      <c r="F311" s="741"/>
      <c r="G311" s="1074" t="s">
        <v>992</v>
      </c>
      <c r="H311" s="1074"/>
      <c r="I311" s="742"/>
      <c r="J311" s="742"/>
      <c r="K311" s="743"/>
    </row>
    <row r="312" spans="1:11">
      <c r="A312" s="248"/>
      <c r="B312" s="741"/>
      <c r="C312" s="741"/>
      <c r="D312" s="741"/>
      <c r="E312" s="741"/>
      <c r="F312" s="747" t="s">
        <v>184</v>
      </c>
      <c r="G312" s="1074" t="s">
        <v>183</v>
      </c>
      <c r="H312" s="1074"/>
      <c r="I312" s="742"/>
      <c r="J312" s="742"/>
      <c r="K312" s="743"/>
    </row>
    <row r="313" spans="1:11">
      <c r="A313" s="248"/>
      <c r="B313" s="92"/>
      <c r="C313" s="92"/>
      <c r="D313" s="92"/>
      <c r="E313" s="92"/>
      <c r="F313" s="92"/>
      <c r="G313" s="1107" t="s">
        <v>993</v>
      </c>
      <c r="H313" s="1108"/>
      <c r="I313" s="92"/>
      <c r="J313" s="92"/>
      <c r="K313" s="773"/>
    </row>
    <row r="314" spans="1:11" ht="30">
      <c r="A314" s="248"/>
      <c r="B314" s="92"/>
      <c r="C314" s="92"/>
      <c r="D314" s="92"/>
      <c r="E314" s="92"/>
      <c r="F314" s="92"/>
      <c r="G314" s="833" t="s">
        <v>700</v>
      </c>
      <c r="H314" s="862" t="s">
        <v>994</v>
      </c>
      <c r="I314" s="865" t="s">
        <v>995</v>
      </c>
      <c r="J314" s="866">
        <v>0.05</v>
      </c>
      <c r="K314" s="864"/>
    </row>
    <row r="315" spans="1:11">
      <c r="A315" s="248"/>
      <c r="B315" s="92"/>
      <c r="C315" s="92"/>
      <c r="D315" s="92"/>
      <c r="E315" s="92"/>
      <c r="F315" s="92"/>
      <c r="G315" s="833"/>
      <c r="H315" s="867" t="s">
        <v>996</v>
      </c>
      <c r="I315" s="865" t="s">
        <v>995</v>
      </c>
      <c r="J315" s="866">
        <v>0.05</v>
      </c>
      <c r="K315" s="864"/>
    </row>
    <row r="316" spans="1:11">
      <c r="A316" s="248"/>
      <c r="B316" s="92"/>
      <c r="C316" s="92"/>
      <c r="D316" s="92"/>
      <c r="E316" s="92"/>
      <c r="F316" s="92"/>
      <c r="G316" s="833"/>
      <c r="H316" s="867" t="s">
        <v>997</v>
      </c>
      <c r="I316" s="865" t="s">
        <v>995</v>
      </c>
      <c r="J316" s="866">
        <v>0.05</v>
      </c>
      <c r="K316" s="864"/>
    </row>
    <row r="317" spans="1:11" ht="30">
      <c r="A317" s="248"/>
      <c r="B317" s="92"/>
      <c r="C317" s="92"/>
      <c r="D317" s="92"/>
      <c r="E317" s="92"/>
      <c r="F317" s="92"/>
      <c r="G317" s="833"/>
      <c r="H317" s="867" t="s">
        <v>998</v>
      </c>
      <c r="I317" s="865" t="s">
        <v>995</v>
      </c>
      <c r="J317" s="866">
        <v>0.1</v>
      </c>
      <c r="K317" s="864"/>
    </row>
    <row r="318" spans="1:11" ht="30">
      <c r="A318" s="248"/>
      <c r="B318" s="92"/>
      <c r="C318" s="92"/>
      <c r="D318" s="92"/>
      <c r="E318" s="92"/>
      <c r="F318" s="92"/>
      <c r="G318" s="833"/>
      <c r="H318" s="868" t="s">
        <v>999</v>
      </c>
      <c r="I318" s="865" t="s">
        <v>995</v>
      </c>
      <c r="J318" s="866">
        <v>0.4</v>
      </c>
      <c r="K318" s="864"/>
    </row>
    <row r="319" spans="1:11" ht="30">
      <c r="A319" s="248"/>
      <c r="B319" s="92"/>
      <c r="C319" s="92"/>
      <c r="D319" s="92"/>
      <c r="E319" s="92"/>
      <c r="F319" s="92"/>
      <c r="G319" s="833"/>
      <c r="H319" s="867" t="s">
        <v>1000</v>
      </c>
      <c r="I319" s="865" t="s">
        <v>1001</v>
      </c>
      <c r="J319" s="869">
        <v>1</v>
      </c>
      <c r="K319" s="864"/>
    </row>
    <row r="320" spans="1:11">
      <c r="A320" s="248"/>
      <c r="B320" s="92"/>
      <c r="C320" s="92"/>
      <c r="D320" s="92"/>
      <c r="E320" s="92"/>
      <c r="F320" s="92"/>
      <c r="G320" s="833"/>
      <c r="H320" s="870" t="s">
        <v>1002</v>
      </c>
      <c r="I320" s="863" t="s">
        <v>1003</v>
      </c>
      <c r="J320" s="863">
        <v>3</v>
      </c>
      <c r="K320" s="864"/>
    </row>
    <row r="321" spans="1:11">
      <c r="A321" s="248"/>
      <c r="B321" s="742"/>
      <c r="C321" s="742"/>
      <c r="D321" s="742"/>
      <c r="E321" s="742"/>
      <c r="F321" s="742"/>
      <c r="G321" s="750"/>
      <c r="H321" s="778" t="s">
        <v>718</v>
      </c>
      <c r="I321" s="775"/>
      <c r="J321" s="775"/>
      <c r="K321" s="776">
        <v>116400</v>
      </c>
    </row>
    <row r="322" spans="1:11">
      <c r="A322" s="248"/>
      <c r="B322" s="768"/>
      <c r="C322" s="768"/>
      <c r="D322" s="768"/>
      <c r="E322" s="768"/>
      <c r="F322" s="768"/>
      <c r="G322" s="768"/>
      <c r="H322" s="769"/>
      <c r="I322" s="768"/>
      <c r="J322" s="768"/>
      <c r="K322" s="770"/>
    </row>
    <row r="323" spans="1:11">
      <c r="A323" s="248"/>
      <c r="B323" s="740" t="s">
        <v>178</v>
      </c>
      <c r="C323" s="741"/>
      <c r="D323" s="741"/>
      <c r="E323" s="741"/>
      <c r="F323" s="741"/>
      <c r="G323" s="1074" t="s">
        <v>972</v>
      </c>
      <c r="H323" s="1074"/>
      <c r="I323" s="742"/>
      <c r="J323" s="742"/>
      <c r="K323" s="743"/>
    </row>
    <row r="324" spans="1:11">
      <c r="A324" s="248"/>
      <c r="B324" s="741"/>
      <c r="C324" s="744">
        <v>4.0999999999999996</v>
      </c>
      <c r="D324" s="744"/>
      <c r="E324" s="741"/>
      <c r="F324" s="741"/>
      <c r="G324" s="1074" t="s">
        <v>973</v>
      </c>
      <c r="H324" s="1074"/>
      <c r="I324" s="742"/>
      <c r="J324" s="742"/>
      <c r="K324" s="743"/>
    </row>
    <row r="325" spans="1:11">
      <c r="A325" s="248"/>
      <c r="B325" s="741"/>
      <c r="C325" s="744"/>
      <c r="D325" s="745">
        <v>3</v>
      </c>
      <c r="E325" s="741"/>
      <c r="F325" s="741"/>
      <c r="G325" s="1074" t="s">
        <v>857</v>
      </c>
      <c r="H325" s="1074"/>
      <c r="I325" s="742"/>
      <c r="J325" s="742"/>
      <c r="K325" s="743"/>
    </row>
    <row r="326" spans="1:11">
      <c r="A326" s="248"/>
      <c r="B326" s="741"/>
      <c r="C326" s="741"/>
      <c r="D326" s="741"/>
      <c r="E326" s="746" t="s">
        <v>179</v>
      </c>
      <c r="F326" s="741"/>
      <c r="G326" s="1074" t="s">
        <v>1004</v>
      </c>
      <c r="H326" s="1074"/>
      <c r="I326" s="742"/>
      <c r="J326" s="742"/>
      <c r="K326" s="743"/>
    </row>
    <row r="327" spans="1:11">
      <c r="A327" s="248"/>
      <c r="B327" s="741"/>
      <c r="C327" s="741"/>
      <c r="D327" s="741"/>
      <c r="E327" s="741"/>
      <c r="F327" s="747" t="s">
        <v>184</v>
      </c>
      <c r="G327" s="1074" t="s">
        <v>183</v>
      </c>
      <c r="H327" s="1074"/>
      <c r="I327" s="742"/>
      <c r="J327" s="742"/>
      <c r="K327" s="743"/>
    </row>
    <row r="328" spans="1:11">
      <c r="A328" s="248"/>
      <c r="B328" s="92"/>
      <c r="C328" s="92"/>
      <c r="D328" s="92"/>
      <c r="E328" s="92"/>
      <c r="F328" s="92"/>
      <c r="G328" s="1083" t="s">
        <v>1005</v>
      </c>
      <c r="H328" s="1095"/>
      <c r="I328" s="92"/>
      <c r="J328" s="92"/>
      <c r="K328" s="773"/>
    </row>
    <row r="329" spans="1:11" ht="30">
      <c r="A329" s="248"/>
      <c r="B329" s="92"/>
      <c r="C329" s="92"/>
      <c r="D329" s="92"/>
      <c r="E329" s="92"/>
      <c r="F329" s="92"/>
      <c r="G329" s="833" t="s">
        <v>700</v>
      </c>
      <c r="H329" s="862" t="s">
        <v>1006</v>
      </c>
      <c r="I329" s="863" t="s">
        <v>1007</v>
      </c>
      <c r="J329" s="871">
        <v>8</v>
      </c>
      <c r="K329" s="864"/>
    </row>
    <row r="330" spans="1:11">
      <c r="A330" s="248"/>
      <c r="B330" s="742"/>
      <c r="C330" s="742"/>
      <c r="D330" s="742"/>
      <c r="E330" s="742"/>
      <c r="F330" s="742"/>
      <c r="G330" s="750"/>
      <c r="H330" s="778" t="s">
        <v>718</v>
      </c>
      <c r="I330" s="775"/>
      <c r="J330" s="775"/>
      <c r="K330" s="776">
        <v>12700</v>
      </c>
    </row>
    <row r="331" spans="1:11">
      <c r="A331" s="248"/>
      <c r="B331" s="768"/>
      <c r="C331" s="768"/>
      <c r="D331" s="768"/>
      <c r="E331" s="768"/>
      <c r="F331" s="768"/>
      <c r="G331" s="768"/>
      <c r="H331" s="769"/>
      <c r="I331" s="768"/>
      <c r="J331" s="768"/>
      <c r="K331" s="770"/>
    </row>
    <row r="332" spans="1:11">
      <c r="A332" s="248"/>
      <c r="B332" s="740" t="s">
        <v>178</v>
      </c>
      <c r="C332" s="741"/>
      <c r="D332" s="741"/>
      <c r="E332" s="741"/>
      <c r="F332" s="741"/>
      <c r="G332" s="1074" t="s">
        <v>972</v>
      </c>
      <c r="H332" s="1074"/>
      <c r="I332" s="775"/>
      <c r="J332" s="775"/>
      <c r="K332" s="776"/>
    </row>
    <row r="333" spans="1:11">
      <c r="A333" s="248"/>
      <c r="B333" s="741"/>
      <c r="C333" s="744">
        <v>4.0999999999999996</v>
      </c>
      <c r="D333" s="744"/>
      <c r="E333" s="741"/>
      <c r="F333" s="741"/>
      <c r="G333" s="1074" t="s">
        <v>973</v>
      </c>
      <c r="H333" s="1074"/>
      <c r="I333" s="775"/>
      <c r="J333" s="775"/>
      <c r="K333" s="776"/>
    </row>
    <row r="334" spans="1:11">
      <c r="A334" s="248"/>
      <c r="B334" s="741"/>
      <c r="C334" s="744"/>
      <c r="D334" s="745">
        <v>3</v>
      </c>
      <c r="E334" s="741"/>
      <c r="F334" s="741"/>
      <c r="G334" s="1074" t="s">
        <v>857</v>
      </c>
      <c r="H334" s="1074"/>
      <c r="I334" s="775"/>
      <c r="J334" s="775"/>
      <c r="K334" s="776"/>
    </row>
    <row r="335" spans="1:11">
      <c r="A335" s="248"/>
      <c r="B335" s="741"/>
      <c r="C335" s="741"/>
      <c r="D335" s="741"/>
      <c r="E335" s="746" t="s">
        <v>195</v>
      </c>
      <c r="F335" s="741"/>
      <c r="G335" s="1074" t="s">
        <v>1008</v>
      </c>
      <c r="H335" s="1074"/>
      <c r="I335" s="775"/>
      <c r="J335" s="775"/>
      <c r="K335" s="776"/>
    </row>
    <row r="336" spans="1:11">
      <c r="A336" s="248"/>
      <c r="B336" s="741"/>
      <c r="C336" s="741"/>
      <c r="D336" s="741"/>
      <c r="E336" s="741"/>
      <c r="F336" s="747" t="s">
        <v>184</v>
      </c>
      <c r="G336" s="1074" t="s">
        <v>183</v>
      </c>
      <c r="H336" s="1074"/>
      <c r="I336" s="742"/>
      <c r="J336" s="742"/>
      <c r="K336" s="743"/>
    </row>
    <row r="337" spans="1:11">
      <c r="A337" s="248"/>
      <c r="B337" s="92"/>
      <c r="C337" s="92"/>
      <c r="D337" s="92"/>
      <c r="E337" s="820"/>
      <c r="F337" s="92"/>
      <c r="G337" s="1083" t="s">
        <v>1009</v>
      </c>
      <c r="H337" s="1095"/>
      <c r="I337" s="863"/>
      <c r="J337" s="863"/>
      <c r="K337" s="864"/>
    </row>
    <row r="338" spans="1:11" ht="30">
      <c r="A338" s="248"/>
      <c r="B338" s="92"/>
      <c r="C338" s="92"/>
      <c r="D338" s="92"/>
      <c r="E338" s="820"/>
      <c r="F338" s="92"/>
      <c r="G338" s="833" t="s">
        <v>700</v>
      </c>
      <c r="H338" s="862" t="s">
        <v>1010</v>
      </c>
      <c r="I338" s="863" t="s">
        <v>741</v>
      </c>
      <c r="J338" s="872">
        <v>10</v>
      </c>
      <c r="K338" s="864"/>
    </row>
    <row r="339" spans="1:11">
      <c r="A339" s="248"/>
      <c r="B339" s="742"/>
      <c r="C339" s="742"/>
      <c r="D339" s="742"/>
      <c r="E339" s="742"/>
      <c r="F339" s="742"/>
      <c r="G339" s="750"/>
      <c r="H339" s="778" t="s">
        <v>718</v>
      </c>
      <c r="I339" s="775"/>
      <c r="J339" s="775"/>
      <c r="K339" s="776">
        <v>23700</v>
      </c>
    </row>
    <row r="340" spans="1:11">
      <c r="A340" s="248"/>
      <c r="B340" s="768"/>
      <c r="C340" s="768"/>
      <c r="D340" s="768"/>
      <c r="E340" s="768"/>
      <c r="F340" s="768"/>
      <c r="G340" s="768"/>
      <c r="H340" s="769"/>
      <c r="I340" s="768"/>
      <c r="J340" s="768"/>
      <c r="K340" s="770"/>
    </row>
    <row r="341" spans="1:11">
      <c r="A341" s="248"/>
      <c r="B341" s="740" t="s">
        <v>178</v>
      </c>
      <c r="C341" s="741"/>
      <c r="D341" s="741"/>
      <c r="E341" s="741"/>
      <c r="F341" s="741"/>
      <c r="G341" s="1074" t="s">
        <v>972</v>
      </c>
      <c r="H341" s="1074"/>
      <c r="I341" s="742"/>
      <c r="J341" s="742"/>
      <c r="K341" s="743"/>
    </row>
    <row r="342" spans="1:11">
      <c r="A342" s="248"/>
      <c r="B342" s="741"/>
      <c r="C342" s="744">
        <v>4.0999999999999996</v>
      </c>
      <c r="D342" s="744"/>
      <c r="E342" s="741"/>
      <c r="F342" s="741"/>
      <c r="G342" s="1074" t="s">
        <v>973</v>
      </c>
      <c r="H342" s="1074"/>
      <c r="I342" s="742"/>
      <c r="J342" s="742"/>
      <c r="K342" s="743"/>
    </row>
    <row r="343" spans="1:11">
      <c r="A343" s="248"/>
      <c r="B343" s="741"/>
      <c r="C343" s="744"/>
      <c r="D343" s="745">
        <v>3</v>
      </c>
      <c r="E343" s="741"/>
      <c r="F343" s="741"/>
      <c r="G343" s="1074" t="s">
        <v>857</v>
      </c>
      <c r="H343" s="1074"/>
      <c r="I343" s="742"/>
      <c r="J343" s="742"/>
      <c r="K343" s="743"/>
    </row>
    <row r="344" spans="1:11">
      <c r="A344" s="248"/>
      <c r="B344" s="741"/>
      <c r="C344" s="741"/>
      <c r="D344" s="741"/>
      <c r="E344" s="746" t="s">
        <v>198</v>
      </c>
      <c r="F344" s="741"/>
      <c r="G344" s="1074" t="s">
        <v>1011</v>
      </c>
      <c r="H344" s="1074"/>
      <c r="I344" s="742"/>
      <c r="J344" s="742"/>
      <c r="K344" s="743"/>
    </row>
    <row r="345" spans="1:11">
      <c r="A345" s="248"/>
      <c r="B345" s="741"/>
      <c r="C345" s="741"/>
      <c r="D345" s="741"/>
      <c r="E345" s="741"/>
      <c r="F345" s="747" t="s">
        <v>184</v>
      </c>
      <c r="G345" s="1074" t="s">
        <v>183</v>
      </c>
      <c r="H345" s="1074"/>
      <c r="I345" s="742"/>
      <c r="J345" s="742"/>
      <c r="K345" s="743"/>
    </row>
    <row r="346" spans="1:11">
      <c r="A346" s="248"/>
      <c r="B346" s="92"/>
      <c r="C346" s="92"/>
      <c r="D346" s="92"/>
      <c r="E346" s="92"/>
      <c r="F346" s="92"/>
      <c r="G346" s="833" t="s">
        <v>1012</v>
      </c>
      <c r="H346" s="862" t="s">
        <v>1013</v>
      </c>
      <c r="I346" s="873" t="s">
        <v>1014</v>
      </c>
      <c r="J346" s="874">
        <v>6</v>
      </c>
      <c r="K346" s="773"/>
    </row>
    <row r="347" spans="1:11">
      <c r="A347" s="248"/>
      <c r="B347" s="820"/>
      <c r="C347" s="92"/>
      <c r="D347" s="92"/>
      <c r="E347" s="92"/>
      <c r="F347" s="92"/>
      <c r="G347" s="1083" t="s">
        <v>1015</v>
      </c>
      <c r="H347" s="1095"/>
      <c r="I347" s="875"/>
      <c r="J347" s="876"/>
      <c r="K347" s="876"/>
    </row>
    <row r="348" spans="1:11">
      <c r="A348" s="248"/>
      <c r="B348" s="92"/>
      <c r="C348" s="92"/>
      <c r="D348" s="827"/>
      <c r="E348" s="92"/>
      <c r="F348" s="92"/>
      <c r="G348" s="1083"/>
      <c r="H348" s="1095"/>
      <c r="I348" s="875"/>
      <c r="J348" s="876"/>
      <c r="K348" s="876"/>
    </row>
    <row r="349" spans="1:11">
      <c r="A349" s="248"/>
      <c r="B349" s="742"/>
      <c r="C349" s="742"/>
      <c r="D349" s="742"/>
      <c r="E349" s="742"/>
      <c r="F349" s="742"/>
      <c r="G349" s="750"/>
      <c r="H349" s="778" t="s">
        <v>718</v>
      </c>
      <c r="I349" s="775"/>
      <c r="J349" s="775"/>
      <c r="K349" s="776">
        <v>28400</v>
      </c>
    </row>
    <row r="350" spans="1:11">
      <c r="A350" s="248"/>
      <c r="B350" s="768"/>
      <c r="C350" s="768"/>
      <c r="D350" s="768"/>
      <c r="E350" s="768"/>
      <c r="F350" s="768"/>
      <c r="G350" s="768"/>
      <c r="H350" s="769"/>
      <c r="I350" s="768"/>
      <c r="J350" s="768"/>
      <c r="K350" s="770"/>
    </row>
    <row r="351" spans="1:11">
      <c r="A351" s="248"/>
      <c r="B351" s="740" t="s">
        <v>178</v>
      </c>
      <c r="C351" s="741"/>
      <c r="D351" s="741"/>
      <c r="E351" s="741"/>
      <c r="F351" s="741"/>
      <c r="G351" s="1074" t="s">
        <v>972</v>
      </c>
      <c r="H351" s="1074"/>
      <c r="I351" s="742"/>
      <c r="J351" s="742"/>
      <c r="K351" s="743"/>
    </row>
    <row r="352" spans="1:11">
      <c r="A352" s="248"/>
      <c r="B352" s="741"/>
      <c r="C352" s="744">
        <v>4.0999999999999996</v>
      </c>
      <c r="D352" s="744"/>
      <c r="E352" s="741"/>
      <c r="F352" s="741"/>
      <c r="G352" s="1074" t="s">
        <v>973</v>
      </c>
      <c r="H352" s="1074"/>
      <c r="I352" s="742"/>
      <c r="J352" s="742"/>
      <c r="K352" s="743"/>
    </row>
    <row r="353" spans="1:11">
      <c r="A353" s="248"/>
      <c r="B353" s="741"/>
      <c r="C353" s="744"/>
      <c r="D353" s="745">
        <v>3</v>
      </c>
      <c r="E353" s="741"/>
      <c r="F353" s="741"/>
      <c r="G353" s="1074" t="s">
        <v>857</v>
      </c>
      <c r="H353" s="1074"/>
      <c r="I353" s="742"/>
      <c r="J353" s="742"/>
      <c r="K353" s="743"/>
    </row>
    <row r="354" spans="1:11">
      <c r="A354" s="248"/>
      <c r="B354" s="741"/>
      <c r="C354" s="741"/>
      <c r="D354" s="741"/>
      <c r="E354" s="746" t="s">
        <v>201</v>
      </c>
      <c r="F354" s="741"/>
      <c r="G354" s="1074" t="s">
        <v>1016</v>
      </c>
      <c r="H354" s="1074"/>
      <c r="I354" s="742"/>
      <c r="J354" s="742"/>
      <c r="K354" s="743"/>
    </row>
    <row r="355" spans="1:11">
      <c r="A355" s="248"/>
      <c r="B355" s="741"/>
      <c r="C355" s="741"/>
      <c r="D355" s="741"/>
      <c r="E355" s="741"/>
      <c r="F355" s="747" t="s">
        <v>184</v>
      </c>
      <c r="G355" s="1074" t="s">
        <v>183</v>
      </c>
      <c r="H355" s="1074"/>
      <c r="I355" s="742"/>
      <c r="J355" s="742"/>
      <c r="K355" s="743"/>
    </row>
    <row r="356" spans="1:11" ht="30">
      <c r="A356" s="248"/>
      <c r="B356" s="92"/>
      <c r="C356" s="92"/>
      <c r="D356" s="92"/>
      <c r="E356" s="92"/>
      <c r="F356" s="92"/>
      <c r="G356" s="833" t="s">
        <v>1012</v>
      </c>
      <c r="H356" s="862" t="s">
        <v>1017</v>
      </c>
      <c r="I356" s="873" t="s">
        <v>1018</v>
      </c>
      <c r="J356" s="874">
        <v>2</v>
      </c>
      <c r="K356" s="773"/>
    </row>
    <row r="357" spans="1:11">
      <c r="A357" s="248"/>
      <c r="B357" s="820"/>
      <c r="C357" s="92"/>
      <c r="D357" s="92"/>
      <c r="E357" s="92"/>
      <c r="F357" s="92"/>
      <c r="G357" s="1083" t="s">
        <v>1019</v>
      </c>
      <c r="H357" s="1095"/>
      <c r="I357" s="875"/>
      <c r="J357" s="876"/>
      <c r="K357" s="876"/>
    </row>
    <row r="358" spans="1:11">
      <c r="A358" s="248"/>
      <c r="B358" s="92"/>
      <c r="C358" s="877"/>
      <c r="D358" s="92"/>
      <c r="E358" s="92"/>
      <c r="F358" s="92"/>
      <c r="G358" s="833"/>
      <c r="H358" s="862"/>
      <c r="I358" s="875"/>
      <c r="J358" s="876"/>
      <c r="K358" s="876"/>
    </row>
    <row r="359" spans="1:11">
      <c r="A359" s="248"/>
      <c r="B359" s="742"/>
      <c r="C359" s="742"/>
      <c r="D359" s="742"/>
      <c r="E359" s="742"/>
      <c r="F359" s="742"/>
      <c r="G359" s="750"/>
      <c r="H359" s="778" t="s">
        <v>718</v>
      </c>
      <c r="I359" s="775"/>
      <c r="J359" s="775"/>
      <c r="K359" s="776">
        <v>4300</v>
      </c>
    </row>
    <row r="360" spans="1:11">
      <c r="A360" s="248"/>
      <c r="B360" s="768"/>
      <c r="C360" s="768"/>
      <c r="D360" s="768"/>
      <c r="E360" s="768"/>
      <c r="F360" s="768"/>
      <c r="G360" s="768"/>
      <c r="H360" s="769"/>
      <c r="I360" s="768"/>
      <c r="J360" s="768"/>
      <c r="K360" s="770"/>
    </row>
    <row r="361" spans="1:11">
      <c r="A361" s="248"/>
      <c r="B361" s="740" t="s">
        <v>178</v>
      </c>
      <c r="C361" s="741"/>
      <c r="D361" s="741"/>
      <c r="E361" s="741"/>
      <c r="F361" s="741"/>
      <c r="G361" s="1074" t="s">
        <v>972</v>
      </c>
      <c r="H361" s="1074"/>
      <c r="I361" s="742"/>
      <c r="J361" s="742"/>
      <c r="K361" s="743"/>
    </row>
    <row r="362" spans="1:11">
      <c r="A362" s="248"/>
      <c r="B362" s="741"/>
      <c r="C362" s="744">
        <v>4.0999999999999996</v>
      </c>
      <c r="D362" s="744"/>
      <c r="E362" s="741"/>
      <c r="F362" s="741"/>
      <c r="G362" s="1074" t="s">
        <v>973</v>
      </c>
      <c r="H362" s="1074"/>
      <c r="I362" s="742"/>
      <c r="J362" s="742"/>
      <c r="K362" s="743"/>
    </row>
    <row r="363" spans="1:11">
      <c r="A363" s="248"/>
      <c r="B363" s="741"/>
      <c r="C363" s="744"/>
      <c r="D363" s="745">
        <v>3</v>
      </c>
      <c r="E363" s="741"/>
      <c r="F363" s="741"/>
      <c r="G363" s="1074" t="s">
        <v>857</v>
      </c>
      <c r="H363" s="1074"/>
      <c r="I363" s="742"/>
      <c r="J363" s="742"/>
      <c r="K363" s="743"/>
    </row>
    <row r="364" spans="1:11">
      <c r="A364" s="248"/>
      <c r="B364" s="741"/>
      <c r="C364" s="741"/>
      <c r="D364" s="741"/>
      <c r="E364" s="746" t="s">
        <v>204</v>
      </c>
      <c r="F364" s="741"/>
      <c r="G364" s="1074" t="s">
        <v>1020</v>
      </c>
      <c r="H364" s="1074"/>
      <c r="I364" s="742"/>
      <c r="J364" s="742"/>
      <c r="K364" s="743"/>
    </row>
    <row r="365" spans="1:11">
      <c r="A365" s="248"/>
      <c r="B365" s="741"/>
      <c r="C365" s="741"/>
      <c r="D365" s="741"/>
      <c r="E365" s="741"/>
      <c r="F365" s="747" t="s">
        <v>184</v>
      </c>
      <c r="G365" s="1074" t="s">
        <v>183</v>
      </c>
      <c r="H365" s="1074"/>
      <c r="I365" s="742"/>
      <c r="J365" s="742"/>
      <c r="K365" s="743"/>
    </row>
    <row r="366" spans="1:11" ht="30">
      <c r="A366" s="248"/>
      <c r="B366" s="92"/>
      <c r="C366" s="92"/>
      <c r="D366" s="92"/>
      <c r="E366" s="92"/>
      <c r="F366" s="92"/>
      <c r="G366" s="833" t="s">
        <v>1012</v>
      </c>
      <c r="H366" s="862" t="s">
        <v>1021</v>
      </c>
      <c r="I366" s="873" t="s">
        <v>1022</v>
      </c>
      <c r="J366" s="874">
        <v>10</v>
      </c>
      <c r="K366" s="773"/>
    </row>
    <row r="367" spans="1:11">
      <c r="A367" s="248"/>
      <c r="B367" s="820"/>
      <c r="C367" s="92"/>
      <c r="D367" s="92"/>
      <c r="E367" s="92"/>
      <c r="F367" s="92"/>
      <c r="G367" s="1083" t="s">
        <v>1023</v>
      </c>
      <c r="H367" s="1095"/>
      <c r="I367" s="875"/>
      <c r="J367" s="876"/>
      <c r="K367" s="876"/>
    </row>
    <row r="368" spans="1:11">
      <c r="A368" s="248"/>
      <c r="B368" s="92"/>
      <c r="C368" s="877"/>
      <c r="D368" s="92"/>
      <c r="E368" s="92"/>
      <c r="F368" s="92"/>
      <c r="G368" s="833"/>
      <c r="H368" s="862"/>
      <c r="I368" s="875"/>
      <c r="J368" s="876"/>
      <c r="K368" s="876"/>
    </row>
    <row r="369" spans="1:12">
      <c r="A369" s="248"/>
      <c r="B369" s="742"/>
      <c r="C369" s="742"/>
      <c r="D369" s="742"/>
      <c r="E369" s="742"/>
      <c r="F369" s="742"/>
      <c r="G369" s="750"/>
      <c r="H369" s="778" t="s">
        <v>718</v>
      </c>
      <c r="I369" s="775"/>
      <c r="J369" s="775"/>
      <c r="K369" s="776">
        <v>20100</v>
      </c>
    </row>
    <row r="370" spans="1:12" s="681" customFormat="1">
      <c r="A370" s="248"/>
      <c r="B370" s="742"/>
      <c r="C370" s="742"/>
      <c r="D370" s="742"/>
      <c r="E370" s="742"/>
      <c r="F370" s="742"/>
      <c r="G370" s="750"/>
      <c r="H370" s="778" t="s">
        <v>1671</v>
      </c>
      <c r="I370" s="775"/>
      <c r="J370" s="775"/>
      <c r="K370" s="1017">
        <v>2692268.1</v>
      </c>
      <c r="L370" s="1016"/>
    </row>
    <row r="371" spans="1:12" ht="23.25" thickBot="1">
      <c r="A371" s="1064" t="s">
        <v>1024</v>
      </c>
      <c r="B371" s="1064"/>
      <c r="C371" s="1064"/>
      <c r="D371" s="1064"/>
      <c r="E371" s="1064"/>
      <c r="F371" s="1064"/>
      <c r="G371" s="1064"/>
      <c r="H371" s="1064"/>
      <c r="I371" s="1064"/>
      <c r="J371" s="1064"/>
      <c r="K371" s="1064"/>
    </row>
    <row r="372" spans="1:12" ht="15.75" thickBot="1">
      <c r="A372" s="248"/>
      <c r="B372" s="1072" t="s">
        <v>683</v>
      </c>
      <c r="C372" s="1072" t="s">
        <v>684</v>
      </c>
      <c r="D372" s="1072" t="s">
        <v>685</v>
      </c>
      <c r="E372" s="1072" t="s">
        <v>686</v>
      </c>
      <c r="F372" s="1075" t="s">
        <v>687</v>
      </c>
      <c r="G372" s="1077" t="s">
        <v>688</v>
      </c>
      <c r="H372" s="1067"/>
      <c r="I372" s="1070" t="s">
        <v>689</v>
      </c>
      <c r="J372" s="1071"/>
      <c r="K372" s="1072" t="s">
        <v>690</v>
      </c>
    </row>
    <row r="373" spans="1:12">
      <c r="A373" s="248"/>
      <c r="B373" s="1079"/>
      <c r="C373" s="1079"/>
      <c r="D373" s="1079"/>
      <c r="E373" s="1079"/>
      <c r="F373" s="1080"/>
      <c r="G373" s="1081"/>
      <c r="H373" s="1082"/>
      <c r="I373" s="764" t="s">
        <v>691</v>
      </c>
      <c r="J373" s="765" t="s">
        <v>692</v>
      </c>
      <c r="K373" s="1079"/>
    </row>
    <row r="374" spans="1:12">
      <c r="A374" s="248"/>
      <c r="B374" s="780"/>
      <c r="C374" s="780"/>
      <c r="D374" s="780"/>
      <c r="E374" s="780"/>
      <c r="F374" s="780"/>
      <c r="G374" s="780"/>
      <c r="H374" s="781" t="s">
        <v>693</v>
      </c>
      <c r="I374" s="780"/>
      <c r="J374" s="780"/>
      <c r="K374" s="782"/>
    </row>
    <row r="375" spans="1:12">
      <c r="A375" s="248"/>
      <c r="B375" s="766"/>
      <c r="C375" s="766"/>
      <c r="D375" s="766"/>
      <c r="E375" s="766"/>
      <c r="F375" s="766"/>
      <c r="G375" s="766"/>
      <c r="H375" s="767"/>
      <c r="I375" s="766"/>
      <c r="J375" s="766"/>
      <c r="K375" s="766"/>
    </row>
    <row r="376" spans="1:12">
      <c r="A376" s="248"/>
      <c r="B376" s="768"/>
      <c r="C376" s="768"/>
      <c r="D376" s="768"/>
      <c r="E376" s="768"/>
      <c r="F376" s="768"/>
      <c r="G376" s="768"/>
      <c r="H376" s="769"/>
      <c r="I376" s="768"/>
      <c r="J376" s="768"/>
      <c r="K376" s="770"/>
    </row>
    <row r="377" spans="1:12">
      <c r="A377" s="248"/>
      <c r="B377" s="740" t="s">
        <v>208</v>
      </c>
      <c r="C377" s="741"/>
      <c r="D377" s="741"/>
      <c r="E377" s="741"/>
      <c r="F377" s="741"/>
      <c r="G377" s="1074" t="s">
        <v>1025</v>
      </c>
      <c r="H377" s="1074"/>
      <c r="I377" s="742"/>
      <c r="J377" s="742"/>
      <c r="K377" s="743"/>
    </row>
    <row r="378" spans="1:12">
      <c r="A378" s="248"/>
      <c r="B378" s="741"/>
      <c r="C378" s="744">
        <v>4.0999999999999996</v>
      </c>
      <c r="D378" s="744"/>
      <c r="E378" s="741"/>
      <c r="F378" s="741"/>
      <c r="G378" s="1074" t="s">
        <v>1026</v>
      </c>
      <c r="H378" s="1074"/>
      <c r="I378" s="742"/>
      <c r="J378" s="742"/>
      <c r="K378" s="743"/>
    </row>
    <row r="379" spans="1:12" ht="15.75">
      <c r="A379" s="248"/>
      <c r="B379" s="741"/>
      <c r="C379" s="744"/>
      <c r="D379" s="745">
        <v>3</v>
      </c>
      <c r="E379" s="741"/>
      <c r="F379" s="741"/>
      <c r="G379" s="1096" t="s">
        <v>1027</v>
      </c>
      <c r="H379" s="1096"/>
      <c r="I379" s="878"/>
      <c r="J379" s="878"/>
      <c r="K379" s="878"/>
    </row>
    <row r="380" spans="1:12" ht="15.75">
      <c r="A380" s="248"/>
      <c r="B380" s="741"/>
      <c r="C380" s="741"/>
      <c r="D380" s="741"/>
      <c r="E380" s="746" t="s">
        <v>209</v>
      </c>
      <c r="F380" s="741"/>
      <c r="G380" s="1096" t="s">
        <v>1028</v>
      </c>
      <c r="H380" s="1096"/>
      <c r="I380" s="742"/>
      <c r="J380" s="742"/>
      <c r="K380" s="743"/>
    </row>
    <row r="381" spans="1:12">
      <c r="A381" s="248"/>
      <c r="B381" s="741"/>
      <c r="C381" s="741"/>
      <c r="D381" s="741"/>
      <c r="E381" s="741"/>
      <c r="F381" s="747" t="s">
        <v>207</v>
      </c>
      <c r="G381" s="1074" t="s">
        <v>206</v>
      </c>
      <c r="H381" s="1074"/>
      <c r="I381" s="742"/>
      <c r="J381" s="742"/>
      <c r="K381" s="743"/>
    </row>
    <row r="382" spans="1:12" ht="45">
      <c r="A382" s="248"/>
      <c r="B382" s="92"/>
      <c r="C382" s="92"/>
      <c r="D382" s="92"/>
      <c r="E382" s="92"/>
      <c r="F382" s="92"/>
      <c r="G382" s="833" t="s">
        <v>1029</v>
      </c>
      <c r="H382" s="879" t="s">
        <v>1030</v>
      </c>
      <c r="I382" s="880"/>
      <c r="J382" s="880"/>
      <c r="K382" s="880"/>
    </row>
    <row r="383" spans="1:12" ht="31.5">
      <c r="A383" s="248"/>
      <c r="B383" s="742"/>
      <c r="C383" s="742"/>
      <c r="D383" s="742"/>
      <c r="E383" s="742"/>
      <c r="F383" s="742"/>
      <c r="G383" s="750" t="s">
        <v>700</v>
      </c>
      <c r="H383" s="881" t="s">
        <v>1031</v>
      </c>
      <c r="I383" s="775" t="s">
        <v>1032</v>
      </c>
      <c r="J383" s="775">
        <v>12</v>
      </c>
      <c r="K383" s="776"/>
    </row>
    <row r="384" spans="1:12" ht="31.5">
      <c r="A384" s="248"/>
      <c r="B384" s="742"/>
      <c r="C384" s="742"/>
      <c r="D384" s="742"/>
      <c r="E384" s="742"/>
      <c r="F384" s="742"/>
      <c r="G384" s="750" t="s">
        <v>703</v>
      </c>
      <c r="H384" s="881" t="s">
        <v>1033</v>
      </c>
      <c r="I384" s="775" t="s">
        <v>1034</v>
      </c>
      <c r="J384" s="775">
        <v>385</v>
      </c>
      <c r="K384" s="776"/>
    </row>
    <row r="385" spans="1:11" ht="31.5">
      <c r="A385" s="248"/>
      <c r="B385" s="742"/>
      <c r="C385" s="742"/>
      <c r="D385" s="742"/>
      <c r="E385" s="742"/>
      <c r="F385" s="742"/>
      <c r="G385" s="750" t="s">
        <v>706</v>
      </c>
      <c r="H385" s="881" t="s">
        <v>1035</v>
      </c>
      <c r="I385" s="775" t="s">
        <v>1034</v>
      </c>
      <c r="J385" s="775">
        <v>300</v>
      </c>
      <c r="K385" s="776"/>
    </row>
    <row r="386" spans="1:11" ht="31.5">
      <c r="A386" s="248"/>
      <c r="B386" s="742"/>
      <c r="C386" s="742"/>
      <c r="D386" s="742"/>
      <c r="E386" s="742"/>
      <c r="F386" s="742"/>
      <c r="G386" s="750" t="s">
        <v>709</v>
      </c>
      <c r="H386" s="881" t="s">
        <v>1036</v>
      </c>
      <c r="I386" s="775" t="s">
        <v>1037</v>
      </c>
      <c r="J386" s="775">
        <v>16</v>
      </c>
      <c r="K386" s="776"/>
    </row>
    <row r="387" spans="1:11">
      <c r="B387" s="768"/>
      <c r="C387" s="768"/>
      <c r="D387" s="768"/>
      <c r="E387" s="768"/>
      <c r="F387" s="768"/>
      <c r="G387" s="768"/>
      <c r="H387" s="882" t="s">
        <v>718</v>
      </c>
      <c r="I387" s="768"/>
      <c r="J387" s="768"/>
      <c r="K387" s="883">
        <f>878328.85+7600+22790+57885+4320</f>
        <v>970923.85</v>
      </c>
    </row>
    <row r="388" spans="1:11">
      <c r="B388" s="740" t="s">
        <v>216</v>
      </c>
      <c r="C388" s="741"/>
      <c r="D388" s="741"/>
      <c r="E388" s="741"/>
      <c r="F388" s="741"/>
      <c r="G388" s="1074" t="s">
        <v>1038</v>
      </c>
      <c r="H388" s="1074"/>
      <c r="I388" s="742"/>
      <c r="J388" s="742"/>
      <c r="K388" s="743"/>
    </row>
    <row r="389" spans="1:11">
      <c r="B389" s="741"/>
      <c r="C389" s="744">
        <v>4.0999999999999996</v>
      </c>
      <c r="D389" s="744"/>
      <c r="E389" s="741"/>
      <c r="F389" s="741"/>
      <c r="G389" s="1074" t="s">
        <v>1039</v>
      </c>
      <c r="H389" s="1074"/>
      <c r="I389" s="742"/>
      <c r="J389" s="742"/>
      <c r="K389" s="743"/>
    </row>
    <row r="390" spans="1:11">
      <c r="B390" s="741"/>
      <c r="C390" s="744"/>
      <c r="D390" s="745">
        <v>3</v>
      </c>
      <c r="E390" s="741"/>
      <c r="F390" s="741"/>
      <c r="G390" s="1074" t="s">
        <v>1027</v>
      </c>
      <c r="H390" s="1074"/>
      <c r="I390" s="742"/>
      <c r="J390" s="742"/>
      <c r="K390" s="743"/>
    </row>
    <row r="391" spans="1:11">
      <c r="B391" s="741"/>
      <c r="C391" s="741"/>
      <c r="D391" s="741"/>
      <c r="E391" s="746" t="s">
        <v>217</v>
      </c>
      <c r="F391" s="741"/>
      <c r="G391" s="1074" t="s">
        <v>1040</v>
      </c>
      <c r="H391" s="1074"/>
      <c r="I391" s="742"/>
      <c r="J391" s="742"/>
      <c r="K391" s="743"/>
    </row>
    <row r="392" spans="1:11">
      <c r="B392" s="741"/>
      <c r="C392" s="741"/>
      <c r="D392" s="741"/>
      <c r="E392" s="741"/>
      <c r="F392" s="813" t="s">
        <v>207</v>
      </c>
      <c r="G392" s="1087" t="s">
        <v>206</v>
      </c>
      <c r="H392" s="1087"/>
      <c r="I392" s="742"/>
      <c r="J392" s="742"/>
      <c r="K392" s="743"/>
    </row>
    <row r="393" spans="1:11" ht="30">
      <c r="B393" s="92"/>
      <c r="C393" s="92"/>
      <c r="D393" s="92"/>
      <c r="E393" s="92"/>
      <c r="F393" s="92"/>
      <c r="G393" s="833" t="s">
        <v>1041</v>
      </c>
      <c r="H393" s="879" t="s">
        <v>1042</v>
      </c>
      <c r="I393" s="92"/>
      <c r="J393" s="92"/>
      <c r="K393" s="773"/>
    </row>
    <row r="394" spans="1:11">
      <c r="B394" s="742"/>
      <c r="C394" s="742"/>
      <c r="D394" s="742"/>
      <c r="E394" s="742"/>
      <c r="F394" s="742"/>
      <c r="G394" s="750" t="s">
        <v>700</v>
      </c>
      <c r="H394" s="797" t="s">
        <v>1043</v>
      </c>
      <c r="I394" s="775" t="s">
        <v>1044</v>
      </c>
      <c r="J394" s="884">
        <v>6</v>
      </c>
      <c r="K394" s="776"/>
    </row>
    <row r="395" spans="1:11" ht="30">
      <c r="B395" s="742"/>
      <c r="C395" s="742"/>
      <c r="D395" s="742"/>
      <c r="E395" s="742"/>
      <c r="F395" s="742"/>
      <c r="G395" s="750" t="s">
        <v>703</v>
      </c>
      <c r="H395" s="797" t="s">
        <v>1045</v>
      </c>
      <c r="I395" s="775" t="s">
        <v>1046</v>
      </c>
      <c r="J395" s="884">
        <v>40</v>
      </c>
      <c r="K395" s="776"/>
    </row>
    <row r="396" spans="1:11" ht="30">
      <c r="B396" s="742"/>
      <c r="C396" s="742"/>
      <c r="D396" s="742"/>
      <c r="E396" s="742"/>
      <c r="F396" s="742"/>
      <c r="G396" s="750" t="s">
        <v>706</v>
      </c>
      <c r="H396" s="797" t="s">
        <v>1047</v>
      </c>
      <c r="I396" s="775" t="s">
        <v>1048</v>
      </c>
      <c r="J396" s="884">
        <v>8</v>
      </c>
      <c r="K396" s="776"/>
    </row>
    <row r="397" spans="1:11" ht="30">
      <c r="B397" s="742"/>
      <c r="C397" s="742"/>
      <c r="D397" s="742"/>
      <c r="E397" s="742"/>
      <c r="F397" s="742"/>
      <c r="G397" s="750" t="s">
        <v>709</v>
      </c>
      <c r="H397" s="797" t="s">
        <v>1049</v>
      </c>
      <c r="I397" s="775" t="s">
        <v>1034</v>
      </c>
      <c r="J397" s="884">
        <v>160</v>
      </c>
      <c r="K397" s="776"/>
    </row>
    <row r="398" spans="1:11" ht="30">
      <c r="B398" s="742"/>
      <c r="C398" s="742"/>
      <c r="D398" s="742"/>
      <c r="E398" s="742"/>
      <c r="F398" s="742"/>
      <c r="G398" s="750" t="s">
        <v>777</v>
      </c>
      <c r="H398" s="797" t="s">
        <v>1050</v>
      </c>
      <c r="I398" s="775" t="s">
        <v>1034</v>
      </c>
      <c r="J398" s="884">
        <v>1500</v>
      </c>
      <c r="K398" s="776"/>
    </row>
    <row r="399" spans="1:11" ht="30">
      <c r="B399" s="742"/>
      <c r="C399" s="742"/>
      <c r="D399" s="742"/>
      <c r="E399" s="742"/>
      <c r="F399" s="742"/>
      <c r="G399" s="750" t="s">
        <v>777</v>
      </c>
      <c r="H399" s="825" t="s">
        <v>1051</v>
      </c>
      <c r="I399" s="775" t="s">
        <v>1044</v>
      </c>
      <c r="J399" s="775">
        <v>20</v>
      </c>
      <c r="K399" s="776"/>
    </row>
    <row r="400" spans="1:11">
      <c r="B400" s="742"/>
      <c r="C400" s="742"/>
      <c r="D400" s="742"/>
      <c r="E400" s="742"/>
      <c r="F400" s="742"/>
      <c r="G400" s="750" t="s">
        <v>777</v>
      </c>
      <c r="H400" s="825" t="s">
        <v>1052</v>
      </c>
      <c r="I400" s="775" t="s">
        <v>1044</v>
      </c>
      <c r="J400" s="775">
        <v>300</v>
      </c>
      <c r="K400" s="776"/>
    </row>
    <row r="401" spans="1:15">
      <c r="B401" s="768"/>
      <c r="C401" s="768"/>
      <c r="D401" s="768"/>
      <c r="E401" s="768"/>
      <c r="F401" s="768"/>
      <c r="G401" s="768"/>
      <c r="H401" s="882" t="s">
        <v>718</v>
      </c>
      <c r="I401" s="768"/>
      <c r="J401" s="768"/>
      <c r="K401" s="885">
        <f>13710+2395+8120+356640+2180+4320</f>
        <v>387365</v>
      </c>
    </row>
    <row r="402" spans="1:15">
      <c r="B402" s="741" t="s">
        <v>223</v>
      </c>
      <c r="C402" s="742"/>
      <c r="D402" s="742"/>
      <c r="E402" s="742"/>
      <c r="F402" s="742"/>
      <c r="G402" s="741" t="s">
        <v>1053</v>
      </c>
      <c r="H402" s="751"/>
      <c r="I402" s="742"/>
      <c r="J402" s="742"/>
      <c r="K402" s="743"/>
    </row>
    <row r="403" spans="1:15">
      <c r="B403" s="742"/>
      <c r="C403" s="886">
        <v>4.0999999999999996</v>
      </c>
      <c r="D403" s="742"/>
      <c r="E403" s="742"/>
      <c r="F403" s="742"/>
      <c r="G403" s="746" t="s">
        <v>1026</v>
      </c>
      <c r="H403" s="751"/>
      <c r="I403" s="742"/>
      <c r="J403" s="742"/>
      <c r="K403" s="743"/>
    </row>
    <row r="404" spans="1:15">
      <c r="B404" s="742"/>
      <c r="C404" s="742"/>
      <c r="D404" s="745">
        <v>3</v>
      </c>
      <c r="E404" s="742"/>
      <c r="F404" s="742"/>
      <c r="G404" s="741" t="s">
        <v>1054</v>
      </c>
      <c r="H404" s="751"/>
      <c r="I404" s="742"/>
      <c r="J404" s="742"/>
      <c r="K404" s="743"/>
    </row>
    <row r="405" spans="1:15">
      <c r="B405" s="742"/>
      <c r="C405" s="742"/>
      <c r="D405" s="742"/>
      <c r="E405" s="746" t="s">
        <v>224</v>
      </c>
      <c r="F405" s="742"/>
      <c r="G405" s="741" t="s">
        <v>1055</v>
      </c>
      <c r="H405" s="751"/>
      <c r="I405" s="742"/>
      <c r="J405" s="742"/>
      <c r="K405" s="743"/>
    </row>
    <row r="406" spans="1:15">
      <c r="B406" s="742"/>
      <c r="C406" s="742"/>
      <c r="D406" s="742"/>
      <c r="E406" s="746"/>
      <c r="F406" s="742" t="s">
        <v>207</v>
      </c>
      <c r="G406" s="741" t="s">
        <v>206</v>
      </c>
      <c r="H406" s="751"/>
      <c r="I406" s="742"/>
      <c r="J406" s="742"/>
      <c r="K406" s="743"/>
    </row>
    <row r="407" spans="1:15" ht="15" customHeight="1">
      <c r="B407" s="92"/>
      <c r="C407" s="92"/>
      <c r="D407" s="92"/>
      <c r="E407" s="820"/>
      <c r="F407" s="92"/>
      <c r="G407" s="748" t="s">
        <v>767</v>
      </c>
      <c r="H407" s="887" t="s">
        <v>1056</v>
      </c>
      <c r="I407" s="92"/>
      <c r="J407" s="92"/>
      <c r="K407" s="773"/>
    </row>
    <row r="408" spans="1:15" ht="30">
      <c r="B408" s="742"/>
      <c r="C408" s="742"/>
      <c r="D408" s="742"/>
      <c r="E408" s="742"/>
      <c r="F408" s="742"/>
      <c r="G408" s="750" t="s">
        <v>700</v>
      </c>
      <c r="H408" s="797" t="s">
        <v>1057</v>
      </c>
      <c r="I408" s="888" t="s">
        <v>1044</v>
      </c>
      <c r="J408" s="889">
        <v>50</v>
      </c>
      <c r="K408" s="743"/>
    </row>
    <row r="409" spans="1:15">
      <c r="B409" s="741"/>
      <c r="C409" s="742"/>
      <c r="D409" s="742"/>
      <c r="E409" s="742"/>
      <c r="F409" s="742"/>
      <c r="G409" s="890" t="s">
        <v>1058</v>
      </c>
      <c r="H409" s="891" t="s">
        <v>1059</v>
      </c>
      <c r="I409" s="774" t="s">
        <v>1044</v>
      </c>
      <c r="J409" s="751">
        <v>250</v>
      </c>
      <c r="K409" s="751"/>
    </row>
    <row r="410" spans="1:15">
      <c r="B410" s="742"/>
      <c r="C410" s="742"/>
      <c r="D410" s="742"/>
      <c r="E410" s="742"/>
      <c r="F410" s="742"/>
      <c r="G410" s="750"/>
      <c r="H410" s="778"/>
      <c r="I410" s="775"/>
      <c r="J410" s="775"/>
      <c r="K410" s="776"/>
    </row>
    <row r="411" spans="1:15">
      <c r="B411" s="768"/>
      <c r="C411" s="768"/>
      <c r="D411" s="768"/>
      <c r="E411" s="768"/>
      <c r="F411" s="768"/>
      <c r="G411" s="768"/>
      <c r="H411" s="882" t="s">
        <v>718</v>
      </c>
      <c r="I411" s="768"/>
      <c r="J411" s="768"/>
      <c r="K411" s="885">
        <v>8880</v>
      </c>
    </row>
    <row r="412" spans="1:15">
      <c r="A412" s="248"/>
      <c r="B412" s="621"/>
      <c r="C412" s="892"/>
      <c r="D412" s="893"/>
      <c r="E412" s="894"/>
      <c r="F412" s="894"/>
      <c r="G412" s="621"/>
      <c r="H412" s="821"/>
      <c r="I412" s="621"/>
      <c r="J412" s="621"/>
      <c r="K412" s="621"/>
    </row>
    <row r="413" spans="1:15">
      <c r="A413" s="248"/>
      <c r="B413" s="768"/>
      <c r="C413" s="770"/>
      <c r="D413" s="895"/>
      <c r="E413" s="896"/>
      <c r="F413" s="896"/>
      <c r="G413" s="768"/>
      <c r="H413" s="769"/>
      <c r="I413" s="768"/>
      <c r="J413" s="897" t="s">
        <v>618</v>
      </c>
      <c r="K413" s="898">
        <f>+K387+K401+K411</f>
        <v>1367168.85</v>
      </c>
    </row>
    <row r="414" spans="1:15" ht="23.25" thickBot="1">
      <c r="A414" s="1064" t="s">
        <v>1060</v>
      </c>
      <c r="B414" s="1064"/>
      <c r="C414" s="1064"/>
      <c r="D414" s="1064"/>
      <c r="E414" s="1064"/>
      <c r="F414" s="1064"/>
      <c r="G414" s="1064"/>
      <c r="H414" s="1064"/>
      <c r="I414" s="1064"/>
      <c r="J414" s="1064"/>
      <c r="K414" s="1064"/>
      <c r="L414" s="267"/>
      <c r="M414" s="267"/>
      <c r="N414" s="267"/>
      <c r="O414" s="267"/>
    </row>
    <row r="415" spans="1:15" ht="15.75" thickBot="1">
      <c r="A415" s="248"/>
      <c r="B415" s="1072" t="s">
        <v>683</v>
      </c>
      <c r="C415" s="1072" t="s">
        <v>684</v>
      </c>
      <c r="D415" s="1072" t="s">
        <v>685</v>
      </c>
      <c r="E415" s="1072" t="s">
        <v>686</v>
      </c>
      <c r="F415" s="1075" t="s">
        <v>687</v>
      </c>
      <c r="G415" s="1077" t="s">
        <v>688</v>
      </c>
      <c r="H415" s="1067"/>
      <c r="I415" s="1070" t="s">
        <v>689</v>
      </c>
      <c r="J415" s="1071"/>
      <c r="K415" s="1072" t="s">
        <v>690</v>
      </c>
      <c r="L415" s="267"/>
      <c r="M415" s="267"/>
      <c r="N415" s="267"/>
      <c r="O415" s="267"/>
    </row>
    <row r="416" spans="1:15">
      <c r="A416" s="248"/>
      <c r="B416" s="1079"/>
      <c r="C416" s="1079"/>
      <c r="D416" s="1079"/>
      <c r="E416" s="1079"/>
      <c r="F416" s="1080"/>
      <c r="G416" s="1081"/>
      <c r="H416" s="1082"/>
      <c r="I416" s="764" t="s">
        <v>691</v>
      </c>
      <c r="J416" s="765" t="s">
        <v>692</v>
      </c>
      <c r="K416" s="1079"/>
      <c r="L416" s="267"/>
      <c r="M416" s="267"/>
      <c r="N416" s="275"/>
      <c r="O416" s="267"/>
    </row>
    <row r="417" spans="1:15">
      <c r="A417" s="248"/>
      <c r="B417" s="780"/>
      <c r="C417" s="780"/>
      <c r="D417" s="780"/>
      <c r="E417" s="780"/>
      <c r="F417" s="780"/>
      <c r="G417" s="780"/>
      <c r="H417" s="781" t="s">
        <v>693</v>
      </c>
      <c r="I417" s="780"/>
      <c r="J417" s="780"/>
      <c r="K417" s="782"/>
      <c r="L417" s="267"/>
      <c r="M417" s="267"/>
      <c r="N417" s="267"/>
      <c r="O417" s="267"/>
    </row>
    <row r="418" spans="1:15">
      <c r="A418" s="248"/>
      <c r="B418" s="766"/>
      <c r="C418" s="766"/>
      <c r="D418" s="766"/>
      <c r="E418" s="766"/>
      <c r="F418" s="766"/>
      <c r="G418" s="766"/>
      <c r="H418" s="767"/>
      <c r="I418" s="766"/>
      <c r="J418" s="766"/>
      <c r="K418" s="766"/>
      <c r="L418" s="276"/>
      <c r="M418" s="267"/>
      <c r="N418" s="267"/>
      <c r="O418" s="267"/>
    </row>
    <row r="419" spans="1:15">
      <c r="A419" s="248"/>
      <c r="B419" s="768"/>
      <c r="C419" s="768"/>
      <c r="D419" s="768"/>
      <c r="E419" s="768"/>
      <c r="F419" s="768"/>
      <c r="G419" s="768"/>
      <c r="H419" s="769"/>
      <c r="I419" s="768"/>
      <c r="J419" s="768"/>
      <c r="K419" s="770"/>
      <c r="L419" s="267"/>
      <c r="M419" s="267"/>
      <c r="N419" s="267"/>
      <c r="O419" s="267"/>
    </row>
    <row r="420" spans="1:15">
      <c r="A420" s="248"/>
      <c r="B420" s="740" t="s">
        <v>1061</v>
      </c>
      <c r="C420" s="741"/>
      <c r="D420" s="741"/>
      <c r="E420" s="741"/>
      <c r="F420" s="741"/>
      <c r="G420" s="1074" t="s">
        <v>1062</v>
      </c>
      <c r="H420" s="1074"/>
      <c r="I420" s="742"/>
      <c r="J420" s="742"/>
      <c r="K420" s="743"/>
      <c r="L420" s="267"/>
      <c r="M420" s="267"/>
      <c r="N420" s="267"/>
      <c r="O420" s="267"/>
    </row>
    <row r="421" spans="1:15">
      <c r="A421" s="248"/>
      <c r="B421" s="741"/>
      <c r="C421" s="744">
        <v>4.2</v>
      </c>
      <c r="D421" s="744"/>
      <c r="E421" s="741"/>
      <c r="F421" s="741"/>
      <c r="G421" s="1074" t="s">
        <v>1063</v>
      </c>
      <c r="H421" s="1074"/>
      <c r="I421" s="742"/>
      <c r="J421" s="742"/>
      <c r="K421" s="743"/>
      <c r="L421" s="267"/>
      <c r="M421" s="267"/>
      <c r="N421" s="267"/>
      <c r="O421" s="267"/>
    </row>
    <row r="422" spans="1:15">
      <c r="A422" s="248"/>
      <c r="B422" s="741"/>
      <c r="C422" s="744"/>
      <c r="D422" s="745">
        <v>6</v>
      </c>
      <c r="E422" s="741"/>
      <c r="F422" s="741"/>
      <c r="G422" s="1074" t="s">
        <v>1064</v>
      </c>
      <c r="H422" s="1074"/>
      <c r="I422" s="742"/>
      <c r="J422" s="742"/>
      <c r="K422" s="743"/>
      <c r="L422" s="267"/>
      <c r="M422" s="267"/>
      <c r="N422" s="267"/>
      <c r="O422" s="267"/>
    </row>
    <row r="423" spans="1:15">
      <c r="A423" s="248"/>
      <c r="B423" s="741"/>
      <c r="C423" s="741"/>
      <c r="D423" s="741"/>
      <c r="E423" s="746" t="s">
        <v>230</v>
      </c>
      <c r="F423" s="741"/>
      <c r="G423" s="1074" t="s">
        <v>1065</v>
      </c>
      <c r="H423" s="1074"/>
      <c r="I423" s="742"/>
      <c r="J423" s="742"/>
      <c r="K423" s="743"/>
      <c r="L423" s="267"/>
      <c r="M423" s="267"/>
      <c r="N423" s="267"/>
      <c r="O423" s="267"/>
    </row>
    <row r="424" spans="1:15">
      <c r="A424" s="248"/>
      <c r="B424" s="741"/>
      <c r="C424" s="741"/>
      <c r="D424" s="741"/>
      <c r="E424" s="741"/>
      <c r="F424" s="747" t="s">
        <v>1066</v>
      </c>
      <c r="G424" s="1074" t="s">
        <v>1067</v>
      </c>
      <c r="H424" s="1074"/>
      <c r="I424" s="742"/>
      <c r="J424" s="742"/>
      <c r="K424" s="743"/>
      <c r="L424" s="267"/>
      <c r="M424" s="267"/>
      <c r="N424" s="267"/>
      <c r="O424" s="267"/>
    </row>
    <row r="425" spans="1:15" ht="60">
      <c r="A425" s="248"/>
      <c r="B425" s="92"/>
      <c r="C425" s="92"/>
      <c r="D425" s="92"/>
      <c r="E425" s="92"/>
      <c r="F425" s="92"/>
      <c r="G425" s="833" t="s">
        <v>1068</v>
      </c>
      <c r="H425" s="875" t="s">
        <v>1069</v>
      </c>
      <c r="I425" s="92"/>
      <c r="J425" s="92"/>
      <c r="K425" s="773"/>
      <c r="L425" s="267"/>
      <c r="M425" s="267"/>
      <c r="N425" s="267"/>
      <c r="O425" s="267"/>
    </row>
    <row r="426" spans="1:15">
      <c r="A426" s="248"/>
      <c r="B426" s="92"/>
      <c r="C426" s="92"/>
      <c r="D426" s="92"/>
      <c r="E426" s="92"/>
      <c r="F426" s="92"/>
      <c r="G426" s="833" t="s">
        <v>700</v>
      </c>
      <c r="H426" s="875" t="s">
        <v>1070</v>
      </c>
      <c r="I426" s="92" t="s">
        <v>1071</v>
      </c>
      <c r="J426" s="863">
        <v>1</v>
      </c>
      <c r="K426" s="773"/>
      <c r="L426" s="267"/>
      <c r="M426" s="267"/>
      <c r="N426" s="267"/>
      <c r="O426" s="267"/>
    </row>
    <row r="427" spans="1:15" ht="30">
      <c r="A427" s="248"/>
      <c r="B427" s="92"/>
      <c r="C427" s="92"/>
      <c r="D427" s="92"/>
      <c r="E427" s="92"/>
      <c r="F427" s="92"/>
      <c r="G427" s="833" t="s">
        <v>703</v>
      </c>
      <c r="H427" s="875" t="s">
        <v>1072</v>
      </c>
      <c r="I427" s="863" t="s">
        <v>1073</v>
      </c>
      <c r="J427" s="863">
        <v>4</v>
      </c>
      <c r="K427" s="864"/>
      <c r="L427" s="267"/>
      <c r="M427" s="267"/>
      <c r="N427" s="267"/>
      <c r="O427" s="267"/>
    </row>
    <row r="428" spans="1:15">
      <c r="A428" s="248"/>
      <c r="B428" s="742"/>
      <c r="C428" s="742"/>
      <c r="D428" s="742"/>
      <c r="E428" s="742"/>
      <c r="F428" s="742"/>
      <c r="G428" s="750"/>
      <c r="H428" s="778" t="s">
        <v>718</v>
      </c>
      <c r="I428" s="775"/>
      <c r="J428" s="775"/>
      <c r="K428" s="842">
        <v>671284.15</v>
      </c>
      <c r="L428" s="267"/>
      <c r="M428" s="267"/>
      <c r="N428" s="267"/>
      <c r="O428" s="275"/>
    </row>
    <row r="429" spans="1:15">
      <c r="B429" s="768"/>
      <c r="C429" s="768"/>
      <c r="D429" s="768"/>
      <c r="E429" s="768"/>
      <c r="F429" s="768"/>
      <c r="G429" s="768"/>
      <c r="H429" s="769"/>
      <c r="I429" s="768"/>
      <c r="J429" s="768"/>
      <c r="K429" s="770"/>
      <c r="L429" s="267"/>
    </row>
    <row r="430" spans="1:15">
      <c r="B430" s="768"/>
      <c r="C430" s="768"/>
      <c r="D430" s="768"/>
      <c r="E430" s="768"/>
      <c r="F430" s="768"/>
      <c r="G430" s="768"/>
      <c r="H430" s="769"/>
      <c r="I430" s="768"/>
      <c r="J430" s="768"/>
      <c r="K430" s="770"/>
    </row>
    <row r="431" spans="1:15">
      <c r="B431" s="740" t="s">
        <v>232</v>
      </c>
      <c r="C431" s="741"/>
      <c r="D431" s="741"/>
      <c r="E431" s="741"/>
      <c r="F431" s="741"/>
      <c r="G431" s="1074" t="s">
        <v>1074</v>
      </c>
      <c r="H431" s="1074"/>
      <c r="I431" s="742"/>
      <c r="J431" s="742"/>
      <c r="K431" s="743"/>
    </row>
    <row r="432" spans="1:15">
      <c r="B432" s="741"/>
      <c r="C432" s="744">
        <v>4.2</v>
      </c>
      <c r="D432" s="744"/>
      <c r="E432" s="741"/>
      <c r="F432" s="741"/>
      <c r="G432" s="1074" t="s">
        <v>1063</v>
      </c>
      <c r="H432" s="1074"/>
      <c r="I432" s="742"/>
      <c r="J432" s="742"/>
      <c r="K432" s="743"/>
    </row>
    <row r="433" spans="2:11">
      <c r="B433" s="741"/>
      <c r="C433" s="744"/>
      <c r="D433" s="745">
        <v>1</v>
      </c>
      <c r="E433" s="741"/>
      <c r="F433" s="741"/>
      <c r="G433" s="1074" t="s">
        <v>1075</v>
      </c>
      <c r="H433" s="1074"/>
      <c r="I433" s="742"/>
      <c r="J433" s="742"/>
      <c r="K433" s="743"/>
    </row>
    <row r="434" spans="2:11">
      <c r="B434" s="741"/>
      <c r="C434" s="741"/>
      <c r="D434" s="741"/>
      <c r="E434" s="746" t="s">
        <v>233</v>
      </c>
      <c r="F434" s="741"/>
      <c r="G434" s="1074" t="s">
        <v>1076</v>
      </c>
      <c r="H434" s="1074"/>
      <c r="I434" s="742"/>
      <c r="J434" s="742"/>
      <c r="K434" s="743"/>
    </row>
    <row r="435" spans="2:11">
      <c r="B435" s="741"/>
      <c r="C435" s="741"/>
      <c r="D435" s="741"/>
      <c r="E435" s="741"/>
      <c r="F435" s="813" t="s">
        <v>1066</v>
      </c>
      <c r="G435" s="1087" t="s">
        <v>1077</v>
      </c>
      <c r="H435" s="1087"/>
      <c r="I435" s="742"/>
      <c r="J435" s="742"/>
      <c r="K435" s="743"/>
    </row>
    <row r="436" spans="2:11" ht="33.75" customHeight="1">
      <c r="B436" s="92"/>
      <c r="C436" s="92"/>
      <c r="D436" s="92"/>
      <c r="E436" s="92"/>
      <c r="F436" s="92"/>
      <c r="G436" s="833" t="s">
        <v>698</v>
      </c>
      <c r="H436" s="862" t="s">
        <v>1078</v>
      </c>
      <c r="I436" s="92"/>
      <c r="J436" s="92"/>
      <c r="K436" s="773"/>
    </row>
    <row r="437" spans="2:11" ht="43.5" customHeight="1">
      <c r="B437" s="92"/>
      <c r="C437" s="92"/>
      <c r="D437" s="92"/>
      <c r="E437" s="92"/>
      <c r="F437" s="92"/>
      <c r="G437" s="833" t="s">
        <v>700</v>
      </c>
      <c r="H437" s="862" t="s">
        <v>1079</v>
      </c>
      <c r="I437" s="865" t="s">
        <v>1080</v>
      </c>
      <c r="J437" s="863">
        <v>52</v>
      </c>
      <c r="K437" s="864"/>
    </row>
    <row r="438" spans="2:11" ht="27" customHeight="1">
      <c r="B438" s="92"/>
      <c r="C438" s="92"/>
      <c r="D438" s="92"/>
      <c r="E438" s="92"/>
      <c r="F438" s="92"/>
      <c r="G438" s="833" t="s">
        <v>703</v>
      </c>
      <c r="H438" s="862" t="s">
        <v>1081</v>
      </c>
      <c r="I438" s="863" t="s">
        <v>1082</v>
      </c>
      <c r="J438" s="863">
        <v>20</v>
      </c>
      <c r="K438" s="864"/>
    </row>
    <row r="439" spans="2:11" ht="27" customHeight="1">
      <c r="B439" s="92"/>
      <c r="C439" s="92"/>
      <c r="D439" s="92"/>
      <c r="E439" s="92"/>
      <c r="F439" s="92"/>
      <c r="G439" s="833" t="s">
        <v>706</v>
      </c>
      <c r="H439" s="862" t="s">
        <v>1083</v>
      </c>
      <c r="I439" s="863" t="s">
        <v>1084</v>
      </c>
      <c r="J439" s="863">
        <v>10</v>
      </c>
      <c r="K439" s="864"/>
    </row>
    <row r="440" spans="2:11" ht="32.25" customHeight="1">
      <c r="B440" s="92"/>
      <c r="C440" s="92"/>
      <c r="D440" s="92"/>
      <c r="E440" s="92"/>
      <c r="F440" s="92"/>
      <c r="G440" s="833" t="s">
        <v>709</v>
      </c>
      <c r="H440" s="862" t="s">
        <v>1085</v>
      </c>
      <c r="I440" s="863" t="s">
        <v>1086</v>
      </c>
      <c r="J440" s="863">
        <v>1</v>
      </c>
      <c r="K440" s="864"/>
    </row>
    <row r="441" spans="2:11">
      <c r="B441" s="92"/>
      <c r="C441" s="92"/>
      <c r="D441" s="92"/>
      <c r="E441" s="92"/>
      <c r="F441" s="92"/>
      <c r="G441" s="833"/>
      <c r="H441" s="862"/>
      <c r="I441" s="863"/>
      <c r="J441" s="863"/>
      <c r="K441" s="864"/>
    </row>
    <row r="442" spans="2:11">
      <c r="B442" s="742"/>
      <c r="C442" s="742"/>
      <c r="D442" s="742"/>
      <c r="E442" s="742"/>
      <c r="F442" s="742"/>
      <c r="G442" s="750"/>
      <c r="H442" s="778" t="s">
        <v>718</v>
      </c>
      <c r="I442" s="775"/>
      <c r="J442" s="775"/>
      <c r="K442" s="842">
        <v>76964.100000000006</v>
      </c>
    </row>
    <row r="443" spans="2:11">
      <c r="B443" s="768"/>
      <c r="C443" s="768"/>
      <c r="D443" s="768"/>
      <c r="E443" s="768"/>
      <c r="F443" s="768"/>
      <c r="G443" s="768"/>
      <c r="H443" s="769"/>
      <c r="I443" s="768"/>
      <c r="J443" s="768"/>
      <c r="K443" s="770"/>
    </row>
    <row r="444" spans="2:11">
      <c r="B444" s="768"/>
      <c r="C444" s="768"/>
      <c r="D444" s="768"/>
      <c r="E444" s="768"/>
      <c r="F444" s="768"/>
      <c r="G444" s="768"/>
      <c r="H444" s="769"/>
      <c r="I444" s="768"/>
      <c r="J444" s="768"/>
      <c r="K444" s="770"/>
    </row>
    <row r="445" spans="2:11">
      <c r="B445" s="740" t="s">
        <v>133</v>
      </c>
      <c r="C445" s="741"/>
      <c r="D445" s="741"/>
      <c r="E445" s="741"/>
      <c r="F445" s="741"/>
      <c r="G445" s="1074" t="s">
        <v>1087</v>
      </c>
      <c r="H445" s="1074"/>
      <c r="I445" s="742"/>
      <c r="J445" s="742"/>
      <c r="K445" s="743"/>
    </row>
    <row r="446" spans="2:11">
      <c r="B446" s="741"/>
      <c r="C446" s="744">
        <v>4.2</v>
      </c>
      <c r="D446" s="744"/>
      <c r="E446" s="741"/>
      <c r="F446" s="741"/>
      <c r="G446" s="1074" t="s">
        <v>1088</v>
      </c>
      <c r="H446" s="1074"/>
      <c r="I446" s="742"/>
      <c r="J446" s="742"/>
      <c r="K446" s="743"/>
    </row>
    <row r="447" spans="2:11">
      <c r="B447" s="741"/>
      <c r="C447" s="744"/>
      <c r="D447" s="745">
        <v>3</v>
      </c>
      <c r="E447" s="741"/>
      <c r="F447" s="741"/>
      <c r="G447" s="1074" t="s">
        <v>857</v>
      </c>
      <c r="H447" s="1074"/>
      <c r="I447" s="742"/>
      <c r="J447" s="742"/>
      <c r="K447" s="743"/>
    </row>
    <row r="448" spans="2:11">
      <c r="B448" s="741"/>
      <c r="C448" s="741"/>
      <c r="D448" s="741"/>
      <c r="E448" s="746" t="s">
        <v>235</v>
      </c>
      <c r="F448" s="741"/>
      <c r="G448" s="1074" t="s">
        <v>1089</v>
      </c>
      <c r="H448" s="1074"/>
      <c r="I448" s="742"/>
      <c r="J448" s="742"/>
      <c r="K448" s="743"/>
    </row>
    <row r="449" spans="2:11">
      <c r="B449" s="741"/>
      <c r="C449" s="741"/>
      <c r="D449" s="741"/>
      <c r="E449" s="741"/>
      <c r="F449" s="813" t="s">
        <v>1066</v>
      </c>
      <c r="G449" s="1087" t="s">
        <v>1067</v>
      </c>
      <c r="H449" s="1087"/>
      <c r="I449" s="742"/>
      <c r="J449" s="742"/>
      <c r="K449" s="743"/>
    </row>
    <row r="450" spans="2:11" ht="60">
      <c r="B450" s="92"/>
      <c r="C450" s="92"/>
      <c r="D450" s="92"/>
      <c r="E450" s="92"/>
      <c r="F450" s="92"/>
      <c r="G450" s="833" t="s">
        <v>1090</v>
      </c>
      <c r="H450" s="862" t="s">
        <v>1091</v>
      </c>
      <c r="I450" s="92"/>
      <c r="J450" s="92"/>
      <c r="K450" s="773"/>
    </row>
    <row r="451" spans="2:11" ht="45">
      <c r="B451" s="92"/>
      <c r="C451" s="92"/>
      <c r="D451" s="92"/>
      <c r="E451" s="92"/>
      <c r="F451" s="92"/>
      <c r="G451" s="833" t="s">
        <v>700</v>
      </c>
      <c r="H451" s="862" t="s">
        <v>1092</v>
      </c>
      <c r="I451" s="863" t="s">
        <v>1093</v>
      </c>
      <c r="J451" s="899">
        <v>0.1</v>
      </c>
      <c r="K451" s="864"/>
    </row>
    <row r="452" spans="2:11" ht="45">
      <c r="B452" s="92"/>
      <c r="C452" s="92"/>
      <c r="D452" s="92"/>
      <c r="E452" s="92"/>
      <c r="F452" s="92"/>
      <c r="G452" s="833" t="s">
        <v>703</v>
      </c>
      <c r="H452" s="862" t="s">
        <v>1094</v>
      </c>
      <c r="I452" s="92" t="s">
        <v>1093</v>
      </c>
      <c r="J452" s="900">
        <v>0.05</v>
      </c>
      <c r="K452" s="92"/>
    </row>
    <row r="453" spans="2:11" ht="30">
      <c r="B453" s="92"/>
      <c r="C453" s="92"/>
      <c r="D453" s="92"/>
      <c r="E453" s="92"/>
      <c r="F453" s="92"/>
      <c r="G453" s="833" t="s">
        <v>706</v>
      </c>
      <c r="H453" s="862" t="s">
        <v>1095</v>
      </c>
      <c r="I453" s="92" t="s">
        <v>1093</v>
      </c>
      <c r="J453" s="900">
        <v>0.15</v>
      </c>
      <c r="K453" s="92"/>
    </row>
    <row r="454" spans="2:11">
      <c r="B454" s="92"/>
      <c r="C454" s="92"/>
      <c r="D454" s="92"/>
      <c r="E454" s="92"/>
      <c r="F454" s="92"/>
      <c r="G454" s="833"/>
      <c r="H454" s="862"/>
      <c r="I454" s="92"/>
      <c r="J454" s="92"/>
      <c r="K454" s="92"/>
    </row>
    <row r="455" spans="2:11" ht="30" customHeight="1">
      <c r="B455" s="92"/>
      <c r="C455" s="92"/>
      <c r="D455" s="92"/>
      <c r="E455" s="92"/>
      <c r="F455" s="92"/>
      <c r="G455" s="833" t="s">
        <v>709</v>
      </c>
      <c r="H455" s="862" t="s">
        <v>1096</v>
      </c>
      <c r="I455" s="92" t="s">
        <v>1093</v>
      </c>
      <c r="J455" s="900">
        <v>0.1</v>
      </c>
      <c r="K455" s="92"/>
    </row>
    <row r="456" spans="2:11" ht="35.25" customHeight="1">
      <c r="B456" s="92"/>
      <c r="C456" s="92"/>
      <c r="D456" s="92"/>
      <c r="E456" s="92"/>
      <c r="F456" s="92"/>
      <c r="G456" s="833" t="s">
        <v>777</v>
      </c>
      <c r="H456" s="862" t="s">
        <v>1097</v>
      </c>
      <c r="I456" s="92" t="s">
        <v>1093</v>
      </c>
      <c r="J456" s="900">
        <v>0.5</v>
      </c>
      <c r="K456" s="92"/>
    </row>
    <row r="457" spans="2:11">
      <c r="B457" s="742"/>
      <c r="C457" s="742"/>
      <c r="D457" s="742"/>
      <c r="E457" s="742"/>
      <c r="F457" s="742"/>
      <c r="G457" s="750"/>
      <c r="H457" s="778" t="s">
        <v>718</v>
      </c>
      <c r="I457" s="775"/>
      <c r="J457" s="775"/>
      <c r="K457" s="901">
        <v>521830</v>
      </c>
    </row>
    <row r="458" spans="2:11">
      <c r="B458" s="768"/>
      <c r="C458" s="768"/>
      <c r="D458" s="768"/>
      <c r="E458" s="768"/>
      <c r="F458" s="768"/>
      <c r="G458" s="768"/>
      <c r="H458" s="769"/>
      <c r="I458" s="768"/>
      <c r="J458" s="768"/>
      <c r="K458" s="770"/>
    </row>
    <row r="459" spans="2:11">
      <c r="B459" s="768"/>
      <c r="C459" s="768"/>
      <c r="D459" s="768"/>
      <c r="E459" s="768"/>
      <c r="F459" s="768"/>
      <c r="G459" s="768"/>
      <c r="H459" s="769"/>
      <c r="I459" s="768"/>
      <c r="J459" s="768"/>
      <c r="K459" s="770"/>
    </row>
    <row r="460" spans="2:11">
      <c r="B460" s="741" t="s">
        <v>240</v>
      </c>
      <c r="C460" s="742"/>
      <c r="D460" s="742"/>
      <c r="E460" s="742"/>
      <c r="F460" s="742"/>
      <c r="G460" s="741" t="s">
        <v>1098</v>
      </c>
      <c r="H460" s="751"/>
      <c r="I460" s="775"/>
      <c r="J460" s="775"/>
      <c r="K460" s="776"/>
    </row>
    <row r="461" spans="2:11">
      <c r="B461" s="742"/>
      <c r="C461" s="886">
        <v>4.2</v>
      </c>
      <c r="D461" s="742"/>
      <c r="E461" s="742"/>
      <c r="F461" s="742"/>
      <c r="G461" s="746" t="s">
        <v>1088</v>
      </c>
      <c r="H461" s="751"/>
      <c r="I461" s="775"/>
      <c r="J461" s="775"/>
      <c r="K461" s="776"/>
    </row>
    <row r="462" spans="2:11">
      <c r="B462" s="742"/>
      <c r="C462" s="742"/>
      <c r="D462" s="745">
        <v>3</v>
      </c>
      <c r="E462" s="742"/>
      <c r="F462" s="742"/>
      <c r="G462" s="741" t="s">
        <v>857</v>
      </c>
      <c r="H462" s="751"/>
      <c r="I462" s="775"/>
      <c r="J462" s="775"/>
      <c r="K462" s="776"/>
    </row>
    <row r="463" spans="2:11">
      <c r="B463" s="742"/>
      <c r="C463" s="742"/>
      <c r="D463" s="742"/>
      <c r="E463" s="746" t="s">
        <v>241</v>
      </c>
      <c r="F463" s="742"/>
      <c r="G463" s="741" t="s">
        <v>1099</v>
      </c>
      <c r="H463" s="751"/>
      <c r="I463" s="775"/>
      <c r="J463" s="775"/>
      <c r="K463" s="776"/>
    </row>
    <row r="464" spans="2:11">
      <c r="B464" s="742"/>
      <c r="C464" s="742"/>
      <c r="D464" s="742"/>
      <c r="E464" s="741"/>
      <c r="F464" s="746" t="s">
        <v>1066</v>
      </c>
      <c r="G464" s="741" t="s">
        <v>1100</v>
      </c>
      <c r="H464" s="751"/>
      <c r="I464" s="742"/>
      <c r="J464" s="742"/>
      <c r="K464" s="743"/>
    </row>
    <row r="465" spans="1:11" ht="30">
      <c r="B465" s="92"/>
      <c r="C465" s="92"/>
      <c r="D465" s="92"/>
      <c r="E465" s="820"/>
      <c r="F465" s="92"/>
      <c r="G465" s="833" t="s">
        <v>767</v>
      </c>
      <c r="H465" s="862" t="s">
        <v>1101</v>
      </c>
      <c r="I465" s="863"/>
      <c r="J465" s="863"/>
      <c r="K465" s="864"/>
    </row>
    <row r="466" spans="1:11" ht="32.25" customHeight="1">
      <c r="B466" s="92"/>
      <c r="C466" s="92"/>
      <c r="D466" s="92"/>
      <c r="E466" s="820"/>
      <c r="F466" s="92"/>
      <c r="G466" s="833" t="s">
        <v>700</v>
      </c>
      <c r="H466" s="862" t="s">
        <v>1102</v>
      </c>
      <c r="I466" s="863" t="s">
        <v>1093</v>
      </c>
      <c r="J466" s="902">
        <v>0.1</v>
      </c>
      <c r="K466" s="864"/>
    </row>
    <row r="467" spans="1:11" ht="45">
      <c r="B467" s="92"/>
      <c r="C467" s="92"/>
      <c r="D467" s="92"/>
      <c r="E467" s="820"/>
      <c r="F467" s="92"/>
      <c r="G467" s="833" t="s">
        <v>703</v>
      </c>
      <c r="H467" s="862" t="s">
        <v>1094</v>
      </c>
      <c r="I467" s="863" t="s">
        <v>1093</v>
      </c>
      <c r="J467" s="902">
        <v>0.05</v>
      </c>
      <c r="K467" s="864"/>
    </row>
    <row r="468" spans="1:11" ht="31.5" customHeight="1">
      <c r="B468" s="92"/>
      <c r="C468" s="92"/>
      <c r="D468" s="92"/>
      <c r="E468" s="820"/>
      <c r="F468" s="92"/>
      <c r="G468" s="833" t="s">
        <v>706</v>
      </c>
      <c r="H468" s="862" t="s">
        <v>1103</v>
      </c>
      <c r="I468" s="863" t="s">
        <v>1104</v>
      </c>
      <c r="J468" s="872">
        <v>2</v>
      </c>
      <c r="K468" s="864"/>
    </row>
    <row r="469" spans="1:11" ht="32.25" customHeight="1">
      <c r="B469" s="92"/>
      <c r="C469" s="92"/>
      <c r="D469" s="92"/>
      <c r="E469" s="820"/>
      <c r="F469" s="92"/>
      <c r="G469" s="833" t="s">
        <v>709</v>
      </c>
      <c r="H469" s="862" t="s">
        <v>1105</v>
      </c>
      <c r="I469" s="863" t="s">
        <v>717</v>
      </c>
      <c r="J469" s="872">
        <v>1</v>
      </c>
      <c r="K469" s="864"/>
    </row>
    <row r="470" spans="1:11" ht="30">
      <c r="B470" s="92"/>
      <c r="C470" s="92"/>
      <c r="D470" s="92"/>
      <c r="E470" s="820"/>
      <c r="F470" s="92"/>
      <c r="G470" s="833" t="s">
        <v>777</v>
      </c>
      <c r="H470" s="862" t="s">
        <v>1106</v>
      </c>
      <c r="I470" s="863" t="s">
        <v>717</v>
      </c>
      <c r="J470" s="872">
        <v>1</v>
      </c>
      <c r="K470" s="864"/>
    </row>
    <row r="471" spans="1:11">
      <c r="B471" s="742"/>
      <c r="C471" s="742"/>
      <c r="D471" s="742"/>
      <c r="E471" s="741"/>
      <c r="F471" s="742"/>
      <c r="G471" s="741"/>
      <c r="H471" s="778" t="s">
        <v>718</v>
      </c>
      <c r="I471" s="775"/>
      <c r="J471" s="775"/>
      <c r="K471" s="903">
        <v>340273.57</v>
      </c>
    </row>
    <row r="472" spans="1:11">
      <c r="B472" s="768"/>
      <c r="C472" s="768"/>
      <c r="D472" s="768"/>
      <c r="E472" s="768"/>
      <c r="F472" s="768"/>
      <c r="G472" s="768"/>
      <c r="H472" s="769"/>
      <c r="I472" s="768"/>
      <c r="J472" s="768"/>
      <c r="K472" s="770"/>
    </row>
    <row r="473" spans="1:11">
      <c r="B473" s="768"/>
      <c r="C473" s="768"/>
      <c r="D473" s="768"/>
      <c r="E473" s="768"/>
      <c r="F473" s="768"/>
      <c r="G473" s="768"/>
      <c r="H473" s="769"/>
      <c r="I473" s="768"/>
      <c r="J473" s="768"/>
      <c r="K473" s="770"/>
    </row>
    <row r="474" spans="1:11">
      <c r="B474" s="742"/>
      <c r="C474" s="742"/>
      <c r="D474" s="742"/>
      <c r="E474" s="742"/>
      <c r="F474" s="742"/>
      <c r="G474" s="750"/>
      <c r="H474" s="778" t="s">
        <v>718</v>
      </c>
      <c r="I474" s="775"/>
      <c r="J474" s="775"/>
      <c r="K474" s="901">
        <f>+K428+K442+K457+K471</f>
        <v>1610351.82</v>
      </c>
    </row>
    <row r="475" spans="1:11" ht="23.25" thickBot="1">
      <c r="A475" s="1064" t="s">
        <v>1107</v>
      </c>
      <c r="B475" s="1064"/>
      <c r="C475" s="1064"/>
      <c r="D475" s="1064"/>
      <c r="E475" s="1064"/>
      <c r="F475" s="1064"/>
      <c r="G475" s="1064"/>
      <c r="H475" s="1064"/>
      <c r="I475" s="1064"/>
      <c r="J475" s="1064"/>
      <c r="K475" s="1064"/>
    </row>
    <row r="476" spans="1:11" ht="15.75" thickBot="1">
      <c r="A476" s="248"/>
      <c r="B476" s="1072" t="s">
        <v>683</v>
      </c>
      <c r="C476" s="1072" t="s">
        <v>684</v>
      </c>
      <c r="D476" s="1072" t="s">
        <v>685</v>
      </c>
      <c r="E476" s="1072" t="s">
        <v>686</v>
      </c>
      <c r="F476" s="1075" t="s">
        <v>687</v>
      </c>
      <c r="G476" s="1077" t="s">
        <v>688</v>
      </c>
      <c r="H476" s="1067"/>
      <c r="I476" s="1070" t="s">
        <v>689</v>
      </c>
      <c r="J476" s="1071"/>
      <c r="K476" s="1072" t="s">
        <v>690</v>
      </c>
    </row>
    <row r="477" spans="1:11">
      <c r="A477" s="248"/>
      <c r="B477" s="1079"/>
      <c r="C477" s="1079"/>
      <c r="D477" s="1079"/>
      <c r="E477" s="1079"/>
      <c r="F477" s="1080"/>
      <c r="G477" s="1081"/>
      <c r="H477" s="1082"/>
      <c r="I477" s="764" t="s">
        <v>691</v>
      </c>
      <c r="J477" s="765" t="s">
        <v>692</v>
      </c>
      <c r="K477" s="1079"/>
    </row>
    <row r="478" spans="1:11">
      <c r="A478" s="248"/>
      <c r="B478" s="780"/>
      <c r="C478" s="780"/>
      <c r="D478" s="780"/>
      <c r="E478" s="780"/>
      <c r="F478" s="780"/>
      <c r="G478" s="780"/>
      <c r="H478" s="781" t="s">
        <v>693</v>
      </c>
      <c r="I478" s="780"/>
      <c r="J478" s="780"/>
      <c r="K478" s="782"/>
    </row>
    <row r="479" spans="1:11">
      <c r="A479" s="248"/>
      <c r="B479" s="766"/>
      <c r="C479" s="766"/>
      <c r="D479" s="766"/>
      <c r="E479" s="766"/>
      <c r="F479" s="766"/>
      <c r="G479" s="766"/>
      <c r="H479" s="767"/>
      <c r="I479" s="766"/>
      <c r="J479" s="766"/>
      <c r="K479" s="766"/>
    </row>
    <row r="480" spans="1:11">
      <c r="A480" s="248"/>
      <c r="B480" s="768"/>
      <c r="C480" s="768"/>
      <c r="D480" s="768"/>
      <c r="E480" s="768"/>
      <c r="F480" s="768"/>
      <c r="G480" s="768"/>
      <c r="H480" s="769"/>
      <c r="I480" s="768"/>
      <c r="J480" s="768"/>
      <c r="K480" s="770"/>
    </row>
    <row r="481" spans="1:12">
      <c r="A481" s="248"/>
      <c r="B481" s="740" t="s">
        <v>178</v>
      </c>
      <c r="C481" s="741"/>
      <c r="D481" s="741"/>
      <c r="E481" s="741"/>
      <c r="F481" s="741"/>
      <c r="G481" s="1074" t="s">
        <v>1108</v>
      </c>
      <c r="H481" s="1074"/>
      <c r="I481" s="742"/>
      <c r="J481" s="742"/>
      <c r="K481" s="743"/>
    </row>
    <row r="482" spans="1:12">
      <c r="A482" s="248"/>
      <c r="B482" s="741"/>
      <c r="C482" s="744">
        <v>4.4000000000000004</v>
      </c>
      <c r="D482" s="744"/>
      <c r="E482" s="741"/>
      <c r="F482" s="741"/>
      <c r="G482" s="1074" t="s">
        <v>1109</v>
      </c>
      <c r="H482" s="1074"/>
      <c r="I482" s="742"/>
      <c r="J482" s="742"/>
      <c r="K482" s="743"/>
    </row>
    <row r="483" spans="1:12">
      <c r="A483" s="248"/>
      <c r="B483" s="741"/>
      <c r="C483" s="744"/>
      <c r="D483" s="740">
        <v>3</v>
      </c>
      <c r="E483" s="741"/>
      <c r="F483" s="741"/>
      <c r="G483" s="1074" t="s">
        <v>696</v>
      </c>
      <c r="H483" s="1074"/>
      <c r="I483" s="742"/>
      <c r="J483" s="742"/>
      <c r="K483" s="743"/>
    </row>
    <row r="484" spans="1:12">
      <c r="A484" s="248"/>
      <c r="B484" s="741"/>
      <c r="C484" s="741"/>
      <c r="D484" s="741"/>
      <c r="E484" s="746" t="s">
        <v>246</v>
      </c>
      <c r="F484" s="741"/>
      <c r="G484" s="1074" t="s">
        <v>1110</v>
      </c>
      <c r="H484" s="1074"/>
      <c r="I484" s="742"/>
      <c r="J484" s="742"/>
      <c r="K484" s="743"/>
    </row>
    <row r="485" spans="1:12">
      <c r="A485" s="248"/>
      <c r="B485" s="741"/>
      <c r="C485" s="741"/>
      <c r="D485" s="741"/>
      <c r="E485" s="741"/>
      <c r="F485" s="747" t="s">
        <v>245</v>
      </c>
      <c r="G485" s="1074" t="s">
        <v>1107</v>
      </c>
      <c r="H485" s="1074"/>
      <c r="I485" s="742"/>
      <c r="J485" s="742"/>
      <c r="K485" s="743"/>
    </row>
    <row r="486" spans="1:12" ht="51" customHeight="1">
      <c r="A486" s="248"/>
      <c r="B486" s="92"/>
      <c r="C486" s="92"/>
      <c r="D486" s="92"/>
      <c r="E486" s="92"/>
      <c r="F486" s="92"/>
      <c r="G486" s="833" t="s">
        <v>1068</v>
      </c>
      <c r="H486" s="875" t="s">
        <v>1111</v>
      </c>
      <c r="I486" s="92"/>
      <c r="J486" s="92"/>
      <c r="K486" s="773"/>
      <c r="L486" s="277"/>
    </row>
    <row r="487" spans="1:12" ht="30">
      <c r="A487" s="248"/>
      <c r="B487" s="92"/>
      <c r="C487" s="742"/>
      <c r="D487" s="742"/>
      <c r="E487" s="742"/>
      <c r="F487" s="742"/>
      <c r="G487" s="750" t="s">
        <v>700</v>
      </c>
      <c r="H487" s="774" t="s">
        <v>1112</v>
      </c>
      <c r="I487" s="742"/>
      <c r="J487" s="742"/>
      <c r="K487" s="743"/>
      <c r="L487" s="277"/>
    </row>
    <row r="488" spans="1:12">
      <c r="A488" s="248"/>
      <c r="B488" s="92"/>
      <c r="C488" s="742"/>
      <c r="D488" s="742"/>
      <c r="E488" s="742"/>
      <c r="F488" s="742"/>
      <c r="G488" s="750" t="s">
        <v>703</v>
      </c>
      <c r="H488" s="904" t="s">
        <v>1113</v>
      </c>
      <c r="I488" s="742" t="s">
        <v>1114</v>
      </c>
      <c r="J488" s="775">
        <v>1</v>
      </c>
      <c r="K488" s="743"/>
      <c r="L488" s="277"/>
    </row>
    <row r="489" spans="1:12" ht="30">
      <c r="A489" s="248"/>
      <c r="B489" s="92"/>
      <c r="C489" s="742"/>
      <c r="D489" s="742"/>
      <c r="E489" s="742"/>
      <c r="F489" s="742"/>
      <c r="G489" s="750" t="s">
        <v>706</v>
      </c>
      <c r="H489" s="904" t="s">
        <v>1115</v>
      </c>
      <c r="I489" s="742" t="s">
        <v>1114</v>
      </c>
      <c r="J489" s="775">
        <v>50</v>
      </c>
      <c r="K489" s="776"/>
    </row>
    <row r="490" spans="1:12" ht="30">
      <c r="A490" s="248"/>
      <c r="B490" s="92"/>
      <c r="C490" s="742"/>
      <c r="D490" s="742"/>
      <c r="E490" s="742"/>
      <c r="F490" s="742"/>
      <c r="G490" s="750" t="s">
        <v>709</v>
      </c>
      <c r="H490" s="904" t="s">
        <v>1116</v>
      </c>
      <c r="I490" s="742" t="s">
        <v>995</v>
      </c>
      <c r="J490" s="775">
        <v>20</v>
      </c>
      <c r="K490" s="776"/>
    </row>
    <row r="491" spans="1:12" ht="30">
      <c r="A491" s="248"/>
      <c r="B491" s="92"/>
      <c r="C491" s="742"/>
      <c r="D491" s="742"/>
      <c r="E491" s="742"/>
      <c r="F491" s="742"/>
      <c r="G491" s="750" t="s">
        <v>777</v>
      </c>
      <c r="H491" s="904" t="s">
        <v>1117</v>
      </c>
      <c r="I491" s="742" t="s">
        <v>995</v>
      </c>
      <c r="J491" s="775">
        <v>100</v>
      </c>
      <c r="K491" s="776"/>
    </row>
    <row r="492" spans="1:12" ht="30">
      <c r="A492" s="248"/>
      <c r="B492" s="92"/>
      <c r="C492" s="742"/>
      <c r="D492" s="742"/>
      <c r="E492" s="742"/>
      <c r="F492" s="742"/>
      <c r="G492" s="750" t="s">
        <v>780</v>
      </c>
      <c r="H492" s="904" t="s">
        <v>1118</v>
      </c>
      <c r="I492" s="742" t="s">
        <v>995</v>
      </c>
      <c r="J492" s="775">
        <v>100</v>
      </c>
      <c r="K492" s="776"/>
    </row>
    <row r="493" spans="1:12" ht="30">
      <c r="A493" s="248"/>
      <c r="B493" s="92"/>
      <c r="C493" s="742"/>
      <c r="D493" s="742"/>
      <c r="E493" s="742"/>
      <c r="F493" s="742"/>
      <c r="G493" s="750" t="s">
        <v>783</v>
      </c>
      <c r="H493" s="904" t="s">
        <v>1119</v>
      </c>
      <c r="I493" s="742" t="s">
        <v>995</v>
      </c>
      <c r="J493" s="775">
        <v>100</v>
      </c>
      <c r="K493" s="776"/>
    </row>
    <row r="494" spans="1:12" ht="30">
      <c r="A494" s="248"/>
      <c r="B494" s="92"/>
      <c r="C494" s="742"/>
      <c r="D494" s="742"/>
      <c r="E494" s="742"/>
      <c r="F494" s="742"/>
      <c r="G494" s="750" t="s">
        <v>786</v>
      </c>
      <c r="H494" s="904" t="s">
        <v>1120</v>
      </c>
      <c r="I494" s="742" t="s">
        <v>995</v>
      </c>
      <c r="J494" s="775">
        <v>100</v>
      </c>
      <c r="K494" s="776"/>
    </row>
    <row r="495" spans="1:12" ht="30">
      <c r="A495" s="248"/>
      <c r="B495" s="92"/>
      <c r="C495" s="742"/>
      <c r="D495" s="742"/>
      <c r="E495" s="742"/>
      <c r="F495" s="742"/>
      <c r="G495" s="750" t="s">
        <v>789</v>
      </c>
      <c r="H495" s="904" t="s">
        <v>1116</v>
      </c>
      <c r="I495" s="742" t="s">
        <v>995</v>
      </c>
      <c r="J495" s="775">
        <v>20</v>
      </c>
      <c r="K495" s="776"/>
    </row>
    <row r="496" spans="1:12">
      <c r="A496" s="248"/>
      <c r="B496" s="92"/>
      <c r="C496" s="742"/>
      <c r="D496" s="742"/>
      <c r="E496" s="742"/>
      <c r="F496" s="742"/>
      <c r="G496" s="750" t="s">
        <v>939</v>
      </c>
      <c r="H496" s="904" t="s">
        <v>1121</v>
      </c>
      <c r="I496" s="742" t="s">
        <v>1114</v>
      </c>
      <c r="J496" s="775">
        <v>500</v>
      </c>
      <c r="K496" s="776"/>
    </row>
    <row r="497" spans="1:11">
      <c r="A497" s="248"/>
      <c r="B497" s="92"/>
      <c r="C497" s="742"/>
      <c r="D497" s="742"/>
      <c r="E497" s="742"/>
      <c r="F497" s="742"/>
      <c r="G497" s="750" t="s">
        <v>942</v>
      </c>
      <c r="H497" s="904" t="s">
        <v>1122</v>
      </c>
      <c r="I497" s="742" t="s">
        <v>1114</v>
      </c>
      <c r="J497" s="775">
        <v>5</v>
      </c>
      <c r="K497" s="776"/>
    </row>
    <row r="498" spans="1:11">
      <c r="A498" s="248"/>
      <c r="B498" s="92"/>
      <c r="C498" s="742"/>
      <c r="D498" s="742"/>
      <c r="E498" s="742"/>
      <c r="F498" s="742"/>
      <c r="G498" s="750" t="s">
        <v>945</v>
      </c>
      <c r="H498" s="904" t="s">
        <v>1123</v>
      </c>
      <c r="I498" s="742" t="s">
        <v>1114</v>
      </c>
      <c r="J498" s="775">
        <v>3</v>
      </c>
      <c r="K498" s="776"/>
    </row>
    <row r="499" spans="1:11">
      <c r="A499" s="248"/>
      <c r="B499" s="92"/>
      <c r="C499" s="742"/>
      <c r="D499" s="742"/>
      <c r="E499" s="742"/>
      <c r="F499" s="742"/>
      <c r="G499" s="750" t="s">
        <v>948</v>
      </c>
      <c r="H499" s="904" t="s">
        <v>1124</v>
      </c>
      <c r="I499" s="742" t="s">
        <v>1114</v>
      </c>
      <c r="J499" s="775">
        <v>1</v>
      </c>
      <c r="K499" s="776"/>
    </row>
    <row r="500" spans="1:11">
      <c r="A500" s="248"/>
      <c r="B500" s="92"/>
      <c r="C500" s="742"/>
      <c r="D500" s="742"/>
      <c r="E500" s="742"/>
      <c r="F500" s="742"/>
      <c r="G500" s="750" t="s">
        <v>951</v>
      </c>
      <c r="H500" s="904" t="s">
        <v>1125</v>
      </c>
      <c r="I500" s="742" t="s">
        <v>1114</v>
      </c>
      <c r="J500" s="775">
        <v>6</v>
      </c>
      <c r="K500" s="776"/>
    </row>
    <row r="501" spans="1:11">
      <c r="A501" s="248"/>
      <c r="B501" s="92"/>
      <c r="C501" s="742"/>
      <c r="D501" s="742"/>
      <c r="E501" s="742"/>
      <c r="F501" s="742"/>
      <c r="G501" s="750" t="s">
        <v>1126</v>
      </c>
      <c r="H501" s="904" t="s">
        <v>1127</v>
      </c>
      <c r="I501" s="742" t="s">
        <v>1128</v>
      </c>
      <c r="J501" s="775">
        <v>1</v>
      </c>
      <c r="K501" s="776"/>
    </row>
    <row r="502" spans="1:11">
      <c r="A502" s="248"/>
      <c r="B502" s="742"/>
      <c r="C502" s="742"/>
      <c r="D502" s="742"/>
      <c r="E502" s="742"/>
      <c r="F502" s="742"/>
      <c r="G502" s="750"/>
      <c r="H502" s="778" t="s">
        <v>718</v>
      </c>
      <c r="I502" s="775"/>
      <c r="J502" s="775"/>
      <c r="K502" s="842">
        <f>2014061.73+196000</f>
        <v>2210061.73</v>
      </c>
    </row>
    <row r="503" spans="1:11" ht="23.25" thickBot="1">
      <c r="A503" s="1064" t="s">
        <v>1693</v>
      </c>
      <c r="B503" s="1064"/>
      <c r="C503" s="1064"/>
      <c r="D503" s="1064"/>
      <c r="E503" s="1064"/>
      <c r="F503" s="1064"/>
      <c r="G503" s="1064"/>
      <c r="H503" s="1064"/>
      <c r="I503" s="1064"/>
      <c r="J503" s="1064"/>
      <c r="K503" s="1064"/>
    </row>
    <row r="504" spans="1:11" ht="15.75" thickBot="1">
      <c r="A504" s="248"/>
      <c r="B504" s="1072" t="s">
        <v>683</v>
      </c>
      <c r="C504" s="1072" t="s">
        <v>684</v>
      </c>
      <c r="D504" s="1072" t="s">
        <v>685</v>
      </c>
      <c r="E504" s="1072" t="s">
        <v>686</v>
      </c>
      <c r="F504" s="1075" t="s">
        <v>687</v>
      </c>
      <c r="G504" s="1077" t="s">
        <v>688</v>
      </c>
      <c r="H504" s="1067"/>
      <c r="I504" s="1070" t="s">
        <v>689</v>
      </c>
      <c r="J504" s="1071"/>
      <c r="K504" s="1072" t="s">
        <v>690</v>
      </c>
    </row>
    <row r="505" spans="1:11">
      <c r="A505" s="248"/>
      <c r="B505" s="1079"/>
      <c r="C505" s="1079"/>
      <c r="D505" s="1079"/>
      <c r="E505" s="1079"/>
      <c r="F505" s="1080"/>
      <c r="G505" s="1081"/>
      <c r="H505" s="1082"/>
      <c r="I505" s="764" t="s">
        <v>691</v>
      </c>
      <c r="J505" s="765" t="s">
        <v>692</v>
      </c>
      <c r="K505" s="1079"/>
    </row>
    <row r="506" spans="1:11">
      <c r="A506" s="248"/>
      <c r="B506" s="780"/>
      <c r="C506" s="780"/>
      <c r="D506" s="780"/>
      <c r="E506" s="780"/>
      <c r="F506" s="780"/>
      <c r="G506" s="780"/>
      <c r="H506" s="781" t="s">
        <v>693</v>
      </c>
      <c r="I506" s="780"/>
      <c r="J506" s="780"/>
      <c r="K506" s="782"/>
    </row>
    <row r="507" spans="1:11">
      <c r="A507" s="248"/>
      <c r="B507" s="766"/>
      <c r="C507" s="766"/>
      <c r="D507" s="766"/>
      <c r="E507" s="766"/>
      <c r="F507" s="766"/>
      <c r="G507" s="766"/>
      <c r="H507" s="767"/>
      <c r="I507" s="766"/>
      <c r="J507" s="766"/>
      <c r="K507" s="766"/>
    </row>
    <row r="508" spans="1:11">
      <c r="A508" s="248"/>
      <c r="B508" s="768"/>
      <c r="C508" s="768"/>
      <c r="D508" s="768"/>
      <c r="E508" s="768"/>
      <c r="F508" s="768"/>
      <c r="G508" s="768"/>
      <c r="H508" s="769"/>
      <c r="I508" s="768"/>
      <c r="J508" s="768"/>
      <c r="K508" s="770"/>
    </row>
    <row r="509" spans="1:11">
      <c r="B509" s="741" t="s">
        <v>1222</v>
      </c>
      <c r="C509" s="742"/>
      <c r="D509" s="742"/>
      <c r="E509" s="742"/>
      <c r="F509" s="742"/>
      <c r="G509" s="741" t="s">
        <v>1675</v>
      </c>
      <c r="H509" s="751"/>
      <c r="I509" s="742"/>
      <c r="J509" s="742"/>
      <c r="K509" s="743"/>
    </row>
    <row r="510" spans="1:11">
      <c r="B510" s="742"/>
      <c r="C510" s="886">
        <v>4</v>
      </c>
      <c r="D510" s="742"/>
      <c r="E510" s="742"/>
      <c r="F510" s="742"/>
      <c r="G510" s="746" t="s">
        <v>1129</v>
      </c>
      <c r="H510" s="751"/>
      <c r="I510" s="742"/>
      <c r="J510" s="742"/>
      <c r="K510" s="743"/>
    </row>
    <row r="511" spans="1:11">
      <c r="B511" s="742"/>
      <c r="C511" s="742"/>
      <c r="D511" s="745">
        <v>3</v>
      </c>
      <c r="E511" s="742"/>
      <c r="F511" s="742"/>
      <c r="G511" s="741" t="s">
        <v>857</v>
      </c>
      <c r="H511" s="751"/>
      <c r="I511" s="742"/>
      <c r="J511" s="742"/>
      <c r="K511" s="743"/>
    </row>
    <row r="512" spans="1:11">
      <c r="B512" s="742"/>
      <c r="C512" s="742"/>
      <c r="D512" s="742"/>
      <c r="E512" s="746" t="s">
        <v>258</v>
      </c>
      <c r="F512" s="742"/>
      <c r="G512" s="741" t="s">
        <v>1130</v>
      </c>
      <c r="H512" s="751"/>
      <c r="I512" s="742"/>
      <c r="J512" s="742"/>
      <c r="K512" s="743"/>
    </row>
    <row r="513" spans="1:11">
      <c r="B513" s="742"/>
      <c r="C513" s="742"/>
      <c r="D513" s="742"/>
      <c r="E513" s="746"/>
      <c r="F513" s="742" t="s">
        <v>1131</v>
      </c>
      <c r="G513" s="741" t="s">
        <v>1132</v>
      </c>
      <c r="H513" s="751"/>
      <c r="I513" s="742"/>
      <c r="J513" s="742"/>
      <c r="K513" s="743"/>
    </row>
    <row r="514" spans="1:11" ht="60">
      <c r="B514" s="92"/>
      <c r="C514" s="92"/>
      <c r="D514" s="92"/>
      <c r="E514" s="820"/>
      <c r="F514" s="92"/>
      <c r="G514" s="748" t="s">
        <v>698</v>
      </c>
      <c r="H514" s="905" t="s">
        <v>1133</v>
      </c>
      <c r="I514" s="92"/>
      <c r="J514" s="92"/>
      <c r="K514" s="773"/>
    </row>
    <row r="515" spans="1:11" ht="30">
      <c r="A515" s="262"/>
      <c r="B515" s="742"/>
      <c r="C515" s="742"/>
      <c r="D515" s="742"/>
      <c r="E515" s="742"/>
      <c r="F515" s="742"/>
      <c r="G515" s="750" t="s">
        <v>700</v>
      </c>
      <c r="H515" s="797" t="s">
        <v>1134</v>
      </c>
      <c r="I515" s="888" t="s">
        <v>703</v>
      </c>
      <c r="J515" s="889">
        <v>8000</v>
      </c>
      <c r="K515" s="743"/>
    </row>
    <row r="516" spans="1:11">
      <c r="A516" s="262"/>
      <c r="B516" s="742"/>
      <c r="C516" s="742"/>
      <c r="D516" s="742"/>
      <c r="E516" s="742"/>
      <c r="F516" s="742"/>
      <c r="G516" s="750" t="s">
        <v>703</v>
      </c>
      <c r="H516" s="797" t="s">
        <v>1135</v>
      </c>
      <c r="I516" s="888" t="s">
        <v>1136</v>
      </c>
      <c r="J516" s="889">
        <v>2</v>
      </c>
      <c r="K516" s="743"/>
    </row>
    <row r="517" spans="1:11" ht="30">
      <c r="A517" s="262"/>
      <c r="B517" s="742"/>
      <c r="C517" s="742"/>
      <c r="D517" s="742"/>
      <c r="E517" s="742"/>
      <c r="F517" s="742"/>
      <c r="G517" s="750" t="s">
        <v>706</v>
      </c>
      <c r="H517" s="797" t="s">
        <v>1137</v>
      </c>
      <c r="I517" s="888" t="s">
        <v>1138</v>
      </c>
      <c r="J517" s="889">
        <v>10</v>
      </c>
      <c r="K517" s="743"/>
    </row>
    <row r="518" spans="1:11" ht="30">
      <c r="A518" s="262"/>
      <c r="B518" s="742"/>
      <c r="C518" s="742"/>
      <c r="D518" s="742"/>
      <c r="E518" s="742"/>
      <c r="F518" s="742"/>
      <c r="G518" s="750" t="s">
        <v>709</v>
      </c>
      <c r="H518" s="797" t="s">
        <v>1139</v>
      </c>
      <c r="I518" s="888" t="s">
        <v>1140</v>
      </c>
      <c r="J518" s="889">
        <v>1</v>
      </c>
      <c r="K518" s="743"/>
    </row>
    <row r="519" spans="1:11">
      <c r="A519" s="262"/>
      <c r="B519" s="742"/>
      <c r="C519" s="742"/>
      <c r="D519" s="742"/>
      <c r="E519" s="742"/>
      <c r="F519" s="742"/>
      <c r="G519" s="750" t="s">
        <v>777</v>
      </c>
      <c r="H519" s="797" t="s">
        <v>1141</v>
      </c>
      <c r="I519" s="888" t="s">
        <v>1044</v>
      </c>
      <c r="J519" s="889">
        <v>150</v>
      </c>
      <c r="K519" s="743"/>
    </row>
    <row r="520" spans="1:11">
      <c r="A520" s="262"/>
      <c r="B520" s="742"/>
      <c r="C520" s="742"/>
      <c r="D520" s="742"/>
      <c r="E520" s="742"/>
      <c r="F520" s="742"/>
      <c r="G520" s="750" t="s">
        <v>780</v>
      </c>
      <c r="H520" s="797" t="s">
        <v>1142</v>
      </c>
      <c r="I520" s="888" t="s">
        <v>1143</v>
      </c>
      <c r="J520" s="889">
        <v>3000</v>
      </c>
      <c r="K520" s="743"/>
    </row>
    <row r="521" spans="1:11" ht="30">
      <c r="A521" s="262"/>
      <c r="B521" s="742"/>
      <c r="C521" s="742"/>
      <c r="D521" s="742"/>
      <c r="E521" s="742"/>
      <c r="F521" s="742"/>
      <c r="G521" s="750" t="s">
        <v>783</v>
      </c>
      <c r="H521" s="797" t="s">
        <v>1144</v>
      </c>
      <c r="I521" s="888" t="s">
        <v>1145</v>
      </c>
      <c r="J521" s="889">
        <v>5</v>
      </c>
      <c r="K521" s="743"/>
    </row>
    <row r="522" spans="1:11" ht="30">
      <c r="A522" s="262"/>
      <c r="B522" s="742"/>
      <c r="C522" s="742"/>
      <c r="D522" s="742"/>
      <c r="E522" s="742"/>
      <c r="F522" s="742"/>
      <c r="G522" s="750" t="s">
        <v>786</v>
      </c>
      <c r="H522" s="797" t="s">
        <v>1146</v>
      </c>
      <c r="I522" s="888" t="s">
        <v>1044</v>
      </c>
      <c r="J522" s="889">
        <v>12</v>
      </c>
      <c r="K522" s="743"/>
    </row>
    <row r="523" spans="1:11" ht="30">
      <c r="A523" s="262"/>
      <c r="B523" s="742"/>
      <c r="C523" s="742"/>
      <c r="D523" s="742"/>
      <c r="E523" s="742"/>
      <c r="F523" s="742"/>
      <c r="G523" s="750" t="s">
        <v>789</v>
      </c>
      <c r="H523" s="797" t="s">
        <v>1147</v>
      </c>
      <c r="I523" s="888" t="s">
        <v>1044</v>
      </c>
      <c r="J523" s="889">
        <v>160</v>
      </c>
      <c r="K523" s="743"/>
    </row>
    <row r="524" spans="1:11" ht="30">
      <c r="A524" s="262"/>
      <c r="B524" s="742"/>
      <c r="C524" s="742"/>
      <c r="D524" s="742"/>
      <c r="E524" s="742"/>
      <c r="F524" s="742"/>
      <c r="G524" s="750" t="s">
        <v>939</v>
      </c>
      <c r="H524" s="797" t="s">
        <v>1148</v>
      </c>
      <c r="I524" s="888" t="s">
        <v>1149</v>
      </c>
      <c r="J524" s="889">
        <v>11</v>
      </c>
      <c r="K524" s="743"/>
    </row>
    <row r="525" spans="1:11">
      <c r="A525" s="257"/>
      <c r="B525" s="768"/>
      <c r="C525" s="770"/>
      <c r="D525" s="895"/>
      <c r="E525" s="896"/>
      <c r="F525" s="896"/>
      <c r="G525" s="768"/>
      <c r="H525" s="769"/>
      <c r="I525" s="768"/>
      <c r="J525" s="897" t="s">
        <v>618</v>
      </c>
      <c r="K525" s="898">
        <v>13754107.25</v>
      </c>
    </row>
    <row r="526" spans="1:11" ht="23.25" thickBot="1">
      <c r="A526" s="1064" t="s">
        <v>517</v>
      </c>
      <c r="B526" s="1064"/>
      <c r="C526" s="1064"/>
      <c r="D526" s="1064"/>
      <c r="E526" s="1064"/>
      <c r="F526" s="1064"/>
      <c r="G526" s="1064"/>
      <c r="H526" s="1064"/>
      <c r="I526" s="1064"/>
      <c r="J526" s="1064"/>
      <c r="K526" s="1064"/>
    </row>
    <row r="527" spans="1:11" ht="15.75" thickBot="1">
      <c r="A527" s="248"/>
      <c r="B527" s="1072" t="s">
        <v>683</v>
      </c>
      <c r="C527" s="1072" t="s">
        <v>684</v>
      </c>
      <c r="D527" s="1072" t="s">
        <v>685</v>
      </c>
      <c r="E527" s="1072" t="s">
        <v>686</v>
      </c>
      <c r="F527" s="1075" t="s">
        <v>687</v>
      </c>
      <c r="G527" s="1077" t="s">
        <v>688</v>
      </c>
      <c r="H527" s="1067"/>
      <c r="I527" s="1070" t="s">
        <v>689</v>
      </c>
      <c r="J527" s="1071"/>
      <c r="K527" s="1072" t="s">
        <v>690</v>
      </c>
    </row>
    <row r="528" spans="1:11">
      <c r="A528" s="248"/>
      <c r="B528" s="1079"/>
      <c r="C528" s="1079"/>
      <c r="D528" s="1079"/>
      <c r="E528" s="1079"/>
      <c r="F528" s="1080"/>
      <c r="G528" s="1081"/>
      <c r="H528" s="1082"/>
      <c r="I528" s="764" t="s">
        <v>691</v>
      </c>
      <c r="J528" s="765" t="s">
        <v>692</v>
      </c>
      <c r="K528" s="1079"/>
    </row>
    <row r="529" spans="1:11">
      <c r="A529" s="248"/>
      <c r="B529" s="780"/>
      <c r="C529" s="780"/>
      <c r="D529" s="780"/>
      <c r="E529" s="780"/>
      <c r="F529" s="780"/>
      <c r="G529" s="780"/>
      <c r="H529" s="781" t="s">
        <v>693</v>
      </c>
      <c r="I529" s="780"/>
      <c r="J529" s="780"/>
      <c r="K529" s="782"/>
    </row>
    <row r="530" spans="1:11">
      <c r="A530" s="248"/>
      <c r="B530" s="766"/>
      <c r="C530" s="766"/>
      <c r="D530" s="766"/>
      <c r="E530" s="766"/>
      <c r="F530" s="766"/>
      <c r="G530" s="766"/>
      <c r="H530" s="767"/>
      <c r="I530" s="766"/>
      <c r="J530" s="766"/>
      <c r="K530" s="766"/>
    </row>
    <row r="531" spans="1:11">
      <c r="A531" s="248"/>
      <c r="B531" s="768"/>
      <c r="C531" s="768"/>
      <c r="D531" s="768"/>
      <c r="E531" s="768"/>
      <c r="F531" s="768"/>
      <c r="G531" s="768"/>
      <c r="H531" s="769"/>
      <c r="I531" s="768"/>
      <c r="J531" s="768"/>
      <c r="K531" s="770"/>
    </row>
    <row r="532" spans="1:11">
      <c r="A532" s="248"/>
      <c r="B532" s="740" t="s">
        <v>274</v>
      </c>
      <c r="C532" s="741"/>
      <c r="D532" s="741"/>
      <c r="E532" s="741"/>
      <c r="F532" s="741"/>
      <c r="G532" s="1074" t="s">
        <v>1150</v>
      </c>
      <c r="H532" s="1074"/>
      <c r="I532" s="742"/>
      <c r="J532" s="742"/>
      <c r="K532" s="743"/>
    </row>
    <row r="533" spans="1:11">
      <c r="A533" s="248"/>
      <c r="B533" s="741"/>
      <c r="C533" s="744">
        <v>4.2</v>
      </c>
      <c r="D533" s="744"/>
      <c r="E533" s="741"/>
      <c r="F533" s="741"/>
      <c r="G533" s="1074" t="s">
        <v>1063</v>
      </c>
      <c r="H533" s="1074"/>
      <c r="I533" s="742"/>
      <c r="J533" s="742"/>
      <c r="K533" s="743"/>
    </row>
    <row r="534" spans="1:11">
      <c r="A534" s="248"/>
      <c r="B534" s="741"/>
      <c r="C534" s="744"/>
      <c r="D534" s="745">
        <v>6.4</v>
      </c>
      <c r="E534" s="741"/>
      <c r="F534" s="741"/>
      <c r="G534" s="1074" t="s">
        <v>1151</v>
      </c>
      <c r="H534" s="1074"/>
      <c r="I534" s="742"/>
      <c r="J534" s="742"/>
      <c r="K534" s="743"/>
    </row>
    <row r="535" spans="1:11">
      <c r="A535" s="248"/>
      <c r="B535" s="741"/>
      <c r="C535" s="741"/>
      <c r="D535" s="741"/>
      <c r="E535" s="746" t="s">
        <v>275</v>
      </c>
      <c r="F535" s="741"/>
      <c r="G535" s="1074" t="s">
        <v>1152</v>
      </c>
      <c r="H535" s="1074"/>
      <c r="I535" s="742"/>
      <c r="J535" s="742"/>
      <c r="K535" s="743"/>
    </row>
    <row r="536" spans="1:11">
      <c r="A536" s="248"/>
      <c r="B536" s="741"/>
      <c r="C536" s="741"/>
      <c r="D536" s="741"/>
      <c r="E536" s="741"/>
      <c r="F536" s="747" t="s">
        <v>273</v>
      </c>
      <c r="G536" s="1074" t="s">
        <v>272</v>
      </c>
      <c r="H536" s="1074"/>
      <c r="I536" s="742"/>
      <c r="J536" s="742"/>
      <c r="K536" s="743"/>
    </row>
    <row r="537" spans="1:11">
      <c r="A537" s="248"/>
      <c r="B537" s="92"/>
      <c r="C537" s="92"/>
      <c r="D537" s="92"/>
      <c r="E537" s="92"/>
      <c r="F537" s="92"/>
      <c r="G537" s="1093" t="s">
        <v>1153</v>
      </c>
      <c r="H537" s="1094"/>
      <c r="I537" s="92"/>
      <c r="J537" s="92"/>
      <c r="K537" s="773"/>
    </row>
    <row r="538" spans="1:11" ht="78.75">
      <c r="A538" s="248"/>
      <c r="B538" s="742"/>
      <c r="C538" s="742"/>
      <c r="D538" s="742"/>
      <c r="E538" s="742"/>
      <c r="F538" s="742"/>
      <c r="G538" s="750" t="s">
        <v>700</v>
      </c>
      <c r="H538" s="881" t="s">
        <v>1154</v>
      </c>
      <c r="I538" s="881" t="s">
        <v>1155</v>
      </c>
      <c r="J538" s="881">
        <v>240</v>
      </c>
      <c r="K538" s="906"/>
    </row>
    <row r="539" spans="1:11" ht="63">
      <c r="A539" s="248"/>
      <c r="B539" s="742"/>
      <c r="C539" s="742"/>
      <c r="D539" s="742"/>
      <c r="E539" s="742"/>
      <c r="F539" s="742"/>
      <c r="G539" s="750" t="s">
        <v>703</v>
      </c>
      <c r="H539" s="881" t="s">
        <v>1156</v>
      </c>
      <c r="I539" s="881" t="s">
        <v>1157</v>
      </c>
      <c r="J539" s="881">
        <v>2217</v>
      </c>
      <c r="K539" s="906"/>
    </row>
    <row r="540" spans="1:11" ht="63">
      <c r="A540" s="248"/>
      <c r="B540" s="742"/>
      <c r="C540" s="742"/>
      <c r="D540" s="742"/>
      <c r="E540" s="742"/>
      <c r="F540" s="742"/>
      <c r="G540" s="750" t="s">
        <v>706</v>
      </c>
      <c r="H540" s="881" t="s">
        <v>1158</v>
      </c>
      <c r="I540" s="881" t="s">
        <v>1159</v>
      </c>
      <c r="J540" s="881">
        <v>216</v>
      </c>
      <c r="K540" s="906"/>
    </row>
    <row r="541" spans="1:11" ht="31.5">
      <c r="A541" s="248"/>
      <c r="B541" s="742"/>
      <c r="C541" s="742"/>
      <c r="D541" s="742"/>
      <c r="E541" s="742"/>
      <c r="F541" s="742"/>
      <c r="G541" s="750" t="s">
        <v>709</v>
      </c>
      <c r="H541" s="881" t="s">
        <v>1160</v>
      </c>
      <c r="I541" s="881" t="s">
        <v>788</v>
      </c>
      <c r="J541" s="881">
        <v>12</v>
      </c>
      <c r="K541" s="906"/>
    </row>
    <row r="542" spans="1:11" ht="15.75">
      <c r="A542" s="248"/>
      <c r="B542" s="742"/>
      <c r="C542" s="742"/>
      <c r="D542" s="742"/>
      <c r="E542" s="742"/>
      <c r="F542" s="742"/>
      <c r="G542" s="750" t="s">
        <v>777</v>
      </c>
      <c r="H542" s="881" t="s">
        <v>1161</v>
      </c>
      <c r="I542" s="881" t="s">
        <v>1162</v>
      </c>
      <c r="J542" s="881">
        <v>1</v>
      </c>
      <c r="K542" s="906"/>
    </row>
    <row r="543" spans="1:11" ht="47.25">
      <c r="A543" s="248"/>
      <c r="B543" s="742"/>
      <c r="C543" s="742"/>
      <c r="D543" s="742"/>
      <c r="E543" s="742"/>
      <c r="F543" s="742"/>
      <c r="G543" s="750" t="s">
        <v>780</v>
      </c>
      <c r="H543" s="881" t="s">
        <v>1163</v>
      </c>
      <c r="I543" s="881" t="s">
        <v>726</v>
      </c>
      <c r="J543" s="881">
        <v>192</v>
      </c>
      <c r="K543" s="906"/>
    </row>
    <row r="544" spans="1:11" ht="47.25">
      <c r="A544" s="248"/>
      <c r="B544" s="742"/>
      <c r="C544" s="742"/>
      <c r="D544" s="742"/>
      <c r="E544" s="742"/>
      <c r="F544" s="742"/>
      <c r="G544" s="750" t="s">
        <v>783</v>
      </c>
      <c r="H544" s="881" t="s">
        <v>1164</v>
      </c>
      <c r="I544" s="881" t="s">
        <v>1165</v>
      </c>
      <c r="J544" s="881">
        <v>480</v>
      </c>
      <c r="K544" s="906"/>
    </row>
    <row r="545" spans="1:11" ht="15.75">
      <c r="A545" s="248"/>
      <c r="B545" s="742"/>
      <c r="C545" s="742"/>
      <c r="D545" s="742"/>
      <c r="E545" s="742"/>
      <c r="F545" s="742"/>
      <c r="G545" s="750"/>
      <c r="H545" s="906"/>
      <c r="I545" s="906"/>
      <c r="J545" s="906"/>
      <c r="K545" s="906"/>
    </row>
    <row r="546" spans="1:11">
      <c r="A546" s="248"/>
      <c r="B546" s="742"/>
      <c r="C546" s="742"/>
      <c r="D546" s="742"/>
      <c r="E546" s="742"/>
      <c r="F546" s="742"/>
      <c r="G546" s="750"/>
      <c r="H546" s="778" t="s">
        <v>718</v>
      </c>
      <c r="I546" s="775"/>
      <c r="J546" s="775"/>
      <c r="K546" s="907">
        <v>1193384.93</v>
      </c>
    </row>
    <row r="547" spans="1:11" ht="23.25" thickBot="1">
      <c r="A547" s="1064" t="s">
        <v>1166</v>
      </c>
      <c r="B547" s="1064"/>
      <c r="C547" s="1064"/>
      <c r="D547" s="1064"/>
      <c r="E547" s="1064"/>
      <c r="F547" s="1064"/>
      <c r="G547" s="1064"/>
      <c r="H547" s="1064"/>
      <c r="I547" s="1064"/>
      <c r="J547" s="1064"/>
      <c r="K547" s="1064"/>
    </row>
    <row r="548" spans="1:11" ht="15.75" thickBot="1">
      <c r="A548" s="248"/>
      <c r="B548" s="1072" t="s">
        <v>683</v>
      </c>
      <c r="C548" s="1072" t="s">
        <v>684</v>
      </c>
      <c r="D548" s="1072" t="s">
        <v>685</v>
      </c>
      <c r="E548" s="1072" t="s">
        <v>686</v>
      </c>
      <c r="F548" s="1075" t="s">
        <v>687</v>
      </c>
      <c r="G548" s="1077" t="s">
        <v>688</v>
      </c>
      <c r="H548" s="1067"/>
      <c r="I548" s="1070" t="s">
        <v>689</v>
      </c>
      <c r="J548" s="1071"/>
      <c r="K548" s="1072" t="s">
        <v>690</v>
      </c>
    </row>
    <row r="549" spans="1:11">
      <c r="A549" s="248"/>
      <c r="B549" s="1079"/>
      <c r="C549" s="1079"/>
      <c r="D549" s="1079"/>
      <c r="E549" s="1079"/>
      <c r="F549" s="1080"/>
      <c r="G549" s="1081"/>
      <c r="H549" s="1082"/>
      <c r="I549" s="764" t="s">
        <v>691</v>
      </c>
      <c r="J549" s="765" t="s">
        <v>692</v>
      </c>
      <c r="K549" s="1079"/>
    </row>
    <row r="550" spans="1:11">
      <c r="A550" s="248"/>
      <c r="B550" s="780"/>
      <c r="C550" s="780"/>
      <c r="D550" s="780"/>
      <c r="E550" s="780"/>
      <c r="F550" s="780"/>
      <c r="G550" s="780"/>
      <c r="H550" s="781" t="s">
        <v>693</v>
      </c>
      <c r="I550" s="780"/>
      <c r="J550" s="780"/>
      <c r="K550" s="782"/>
    </row>
    <row r="551" spans="1:11">
      <c r="A551" s="248"/>
      <c r="B551" s="766"/>
      <c r="C551" s="766"/>
      <c r="D551" s="766"/>
      <c r="E551" s="766"/>
      <c r="F551" s="766"/>
      <c r="G551" s="766"/>
      <c r="H551" s="767"/>
      <c r="I551" s="766"/>
      <c r="J551" s="766"/>
      <c r="K551" s="766"/>
    </row>
    <row r="552" spans="1:11">
      <c r="A552" s="248"/>
      <c r="B552" s="768"/>
      <c r="C552" s="768"/>
      <c r="D552" s="768"/>
      <c r="E552" s="768"/>
      <c r="F552" s="768"/>
      <c r="G552" s="768"/>
      <c r="H552" s="769"/>
      <c r="I552" s="768"/>
      <c r="J552" s="768"/>
      <c r="K552" s="770"/>
    </row>
    <row r="553" spans="1:11">
      <c r="A553" s="248"/>
      <c r="B553" s="740" t="s">
        <v>284</v>
      </c>
      <c r="C553" s="741"/>
      <c r="D553" s="741"/>
      <c r="E553" s="741"/>
      <c r="F553" s="741"/>
      <c r="G553" s="1074" t="s">
        <v>1167</v>
      </c>
      <c r="H553" s="1074"/>
      <c r="I553" s="742"/>
      <c r="J553" s="742"/>
      <c r="K553" s="743"/>
    </row>
    <row r="554" spans="1:11">
      <c r="A554" s="248"/>
      <c r="B554" s="740"/>
      <c r="C554" s="741">
        <v>2</v>
      </c>
      <c r="D554" s="741"/>
      <c r="E554" s="741"/>
      <c r="F554" s="741"/>
      <c r="G554" s="1074" t="s">
        <v>1168</v>
      </c>
      <c r="H554" s="1074"/>
      <c r="I554" s="742"/>
      <c r="J554" s="742"/>
      <c r="K554" s="743"/>
    </row>
    <row r="555" spans="1:11">
      <c r="A555" s="248"/>
      <c r="B555" s="741"/>
      <c r="C555" s="743"/>
      <c r="D555" s="744">
        <v>1</v>
      </c>
      <c r="E555" s="741"/>
      <c r="F555" s="741"/>
      <c r="G555" s="1074" t="s">
        <v>1169</v>
      </c>
      <c r="H555" s="1074"/>
      <c r="I555" s="742"/>
      <c r="J555" s="742"/>
      <c r="K555" s="743"/>
    </row>
    <row r="556" spans="1:11">
      <c r="A556" s="248"/>
      <c r="B556" s="741"/>
      <c r="C556" s="744"/>
      <c r="D556" s="745">
        <v>1.6</v>
      </c>
      <c r="E556" s="741"/>
      <c r="F556" s="741"/>
      <c r="G556" s="1074" t="s">
        <v>1170</v>
      </c>
      <c r="H556" s="1074"/>
      <c r="I556" s="742"/>
      <c r="J556" s="742"/>
      <c r="K556" s="743"/>
    </row>
    <row r="557" spans="1:11">
      <c r="A557" s="248"/>
      <c r="B557" s="741"/>
      <c r="C557" s="741"/>
      <c r="D557" s="741"/>
      <c r="E557" s="746" t="s">
        <v>285</v>
      </c>
      <c r="F557" s="741"/>
      <c r="G557" s="1074" t="s">
        <v>1171</v>
      </c>
      <c r="H557" s="1074"/>
      <c r="I557" s="742"/>
      <c r="J557" s="742"/>
      <c r="K557" s="743"/>
    </row>
    <row r="558" spans="1:11">
      <c r="A558" s="248"/>
      <c r="B558" s="741"/>
      <c r="C558" s="741"/>
      <c r="D558" s="741"/>
      <c r="E558" s="741"/>
      <c r="F558" s="747" t="s">
        <v>283</v>
      </c>
      <c r="G558" s="1074" t="s">
        <v>282</v>
      </c>
      <c r="H558" s="1074"/>
      <c r="I558" s="742"/>
      <c r="J558" s="742"/>
      <c r="K558" s="743"/>
    </row>
    <row r="559" spans="1:11" ht="30">
      <c r="A559" s="248"/>
      <c r="B559" s="92"/>
      <c r="C559" s="742"/>
      <c r="D559" s="742"/>
      <c r="E559" s="742"/>
      <c r="F559" s="742"/>
      <c r="G559" s="771" t="s">
        <v>1172</v>
      </c>
      <c r="H559" s="772" t="s">
        <v>1173</v>
      </c>
      <c r="I559" s="92"/>
      <c r="J559" s="92"/>
      <c r="K559" s="773"/>
    </row>
    <row r="560" spans="1:11" ht="30">
      <c r="A560" s="248"/>
      <c r="B560" s="92"/>
      <c r="C560" s="92"/>
      <c r="D560" s="92"/>
      <c r="E560" s="92"/>
      <c r="F560" s="92"/>
      <c r="G560" s="833" t="s">
        <v>1174</v>
      </c>
      <c r="H560" s="875" t="s">
        <v>1175</v>
      </c>
      <c r="I560" s="863" t="s">
        <v>1176</v>
      </c>
      <c r="J560" s="863">
        <v>17</v>
      </c>
      <c r="K560" s="864"/>
    </row>
    <row r="561" spans="1:11">
      <c r="A561" s="248"/>
      <c r="B561" s="742"/>
      <c r="C561" s="742"/>
      <c r="D561" s="742"/>
      <c r="E561" s="742"/>
      <c r="F561" s="742"/>
      <c r="G561" s="750"/>
      <c r="H561" s="778" t="s">
        <v>718</v>
      </c>
      <c r="I561" s="775"/>
      <c r="J561" s="775"/>
      <c r="K561" s="776">
        <f>1131250.17+330000</f>
        <v>1461250.17</v>
      </c>
    </row>
    <row r="562" spans="1:11">
      <c r="B562" s="768"/>
      <c r="C562" s="768"/>
      <c r="D562" s="768"/>
      <c r="E562" s="768"/>
      <c r="F562" s="768"/>
      <c r="G562" s="768"/>
      <c r="H562" s="769"/>
      <c r="I562" s="768"/>
      <c r="J562" s="768"/>
      <c r="K562" s="770"/>
    </row>
    <row r="563" spans="1:11">
      <c r="B563" s="740" t="s">
        <v>284</v>
      </c>
      <c r="C563" s="741"/>
      <c r="D563" s="741"/>
      <c r="E563" s="741"/>
      <c r="F563" s="741"/>
      <c r="G563" s="1074" t="s">
        <v>1167</v>
      </c>
      <c r="H563" s="1074"/>
      <c r="I563" s="742"/>
      <c r="J563" s="742"/>
      <c r="K563" s="743"/>
    </row>
    <row r="564" spans="1:11">
      <c r="B564" s="740"/>
      <c r="C564" s="741">
        <v>2</v>
      </c>
      <c r="D564" s="741"/>
      <c r="E564" s="741"/>
      <c r="F564" s="741"/>
      <c r="G564" s="1074" t="s">
        <v>1168</v>
      </c>
      <c r="H564" s="1074"/>
      <c r="I564" s="742"/>
      <c r="J564" s="742"/>
      <c r="K564" s="743"/>
    </row>
    <row r="565" spans="1:11">
      <c r="B565" s="741"/>
      <c r="C565" s="743"/>
      <c r="D565" s="744">
        <v>1</v>
      </c>
      <c r="E565" s="741"/>
      <c r="F565" s="741"/>
      <c r="G565" s="1074" t="s">
        <v>1169</v>
      </c>
      <c r="H565" s="1074"/>
      <c r="I565" s="742"/>
      <c r="J565" s="742"/>
      <c r="K565" s="743"/>
    </row>
    <row r="566" spans="1:11">
      <c r="B566" s="741"/>
      <c r="C566" s="744"/>
      <c r="D566" s="745">
        <v>1.5</v>
      </c>
      <c r="E566" s="741"/>
      <c r="F566" s="741"/>
      <c r="G566" s="1074" t="s">
        <v>1177</v>
      </c>
      <c r="H566" s="1074"/>
      <c r="I566" s="742"/>
      <c r="J566" s="742"/>
      <c r="K566" s="743"/>
    </row>
    <row r="567" spans="1:11">
      <c r="B567" s="741"/>
      <c r="C567" s="741"/>
      <c r="D567" s="741"/>
      <c r="E567" s="746" t="s">
        <v>287</v>
      </c>
      <c r="F567" s="741"/>
      <c r="G567" s="1074" t="s">
        <v>1178</v>
      </c>
      <c r="H567" s="1074"/>
      <c r="I567" s="742"/>
      <c r="J567" s="742"/>
      <c r="K567" s="743"/>
    </row>
    <row r="568" spans="1:11">
      <c r="B568" s="741"/>
      <c r="C568" s="741"/>
      <c r="D568" s="741"/>
      <c r="E568" s="741"/>
      <c r="F568" s="813" t="s">
        <v>283</v>
      </c>
      <c r="G568" s="1087" t="s">
        <v>282</v>
      </c>
      <c r="H568" s="1087"/>
      <c r="I568" s="742"/>
      <c r="J568" s="742"/>
      <c r="K568" s="743"/>
    </row>
    <row r="569" spans="1:11">
      <c r="B569" s="92"/>
      <c r="C569" s="92"/>
      <c r="D569" s="92"/>
      <c r="E569" s="92"/>
      <c r="F569" s="92"/>
      <c r="G569" s="908" t="s">
        <v>698</v>
      </c>
      <c r="H569" s="909" t="s">
        <v>1179</v>
      </c>
      <c r="I569" s="92"/>
      <c r="J569" s="92"/>
      <c r="K569" s="773"/>
    </row>
    <row r="570" spans="1:11" ht="30">
      <c r="B570" s="92"/>
      <c r="C570" s="92"/>
      <c r="D570" s="92"/>
      <c r="E570" s="92"/>
      <c r="F570" s="92"/>
      <c r="G570" s="910" t="s">
        <v>1180</v>
      </c>
      <c r="H570" s="862" t="s">
        <v>1181</v>
      </c>
      <c r="I570" s="865" t="s">
        <v>741</v>
      </c>
      <c r="J570" s="863">
        <v>1557</v>
      </c>
      <c r="K570" s="864"/>
    </row>
    <row r="571" spans="1:11">
      <c r="B571" s="92"/>
      <c r="C571" s="92"/>
      <c r="D571" s="92"/>
      <c r="E571" s="92"/>
      <c r="F571" s="92"/>
      <c r="G571" s="833"/>
      <c r="H571" s="862"/>
      <c r="I571" s="863"/>
      <c r="J571" s="863"/>
      <c r="K571" s="864"/>
    </row>
    <row r="572" spans="1:11">
      <c r="B572" s="742"/>
      <c r="C572" s="742"/>
      <c r="D572" s="742"/>
      <c r="E572" s="742"/>
      <c r="F572" s="742"/>
      <c r="G572" s="750"/>
      <c r="H572" s="778" t="s">
        <v>718</v>
      </c>
      <c r="I572" s="775"/>
      <c r="J572" s="775"/>
      <c r="K572" s="776">
        <v>734904</v>
      </c>
    </row>
    <row r="573" spans="1:11">
      <c r="B573" s="911"/>
      <c r="C573" s="911"/>
      <c r="D573" s="911"/>
      <c r="E573" s="911"/>
      <c r="F573" s="911"/>
      <c r="G573" s="912"/>
      <c r="H573" s="913"/>
      <c r="I573" s="914"/>
      <c r="J573" s="914"/>
      <c r="K573" s="915"/>
    </row>
    <row r="574" spans="1:11">
      <c r="B574" s="741" t="s">
        <v>290</v>
      </c>
      <c r="C574" s="741"/>
      <c r="D574" s="742"/>
      <c r="E574" s="742"/>
      <c r="F574" s="742"/>
      <c r="G574" s="916" t="s">
        <v>1182</v>
      </c>
      <c r="H574" s="778"/>
      <c r="I574" s="775"/>
      <c r="J574" s="775"/>
      <c r="K574" s="776"/>
    </row>
    <row r="575" spans="1:11">
      <c r="B575" s="741"/>
      <c r="C575" s="741">
        <v>2</v>
      </c>
      <c r="D575" s="742"/>
      <c r="E575" s="742"/>
      <c r="F575" s="742"/>
      <c r="G575" s="916" t="s">
        <v>1168</v>
      </c>
      <c r="H575" s="778"/>
      <c r="I575" s="775"/>
      <c r="J575" s="775"/>
      <c r="K575" s="776"/>
    </row>
    <row r="576" spans="1:11">
      <c r="B576" s="741"/>
      <c r="C576" s="743"/>
      <c r="D576" s="741">
        <v>1</v>
      </c>
      <c r="E576" s="742"/>
      <c r="F576" s="742"/>
      <c r="G576" s="1074" t="s">
        <v>1169</v>
      </c>
      <c r="H576" s="1074"/>
      <c r="I576" s="775"/>
      <c r="J576" s="775"/>
      <c r="K576" s="776"/>
    </row>
    <row r="577" spans="1:11">
      <c r="B577" s="742"/>
      <c r="C577" s="742"/>
      <c r="D577" s="741">
        <v>1.4</v>
      </c>
      <c r="E577" s="742"/>
      <c r="F577" s="742"/>
      <c r="G577" s="1074" t="s">
        <v>1183</v>
      </c>
      <c r="H577" s="1074"/>
      <c r="I577" s="775"/>
      <c r="J577" s="775"/>
      <c r="K577" s="776"/>
    </row>
    <row r="578" spans="1:11">
      <c r="B578" s="742"/>
      <c r="C578" s="742"/>
      <c r="D578" s="742"/>
      <c r="E578" s="741" t="s">
        <v>291</v>
      </c>
      <c r="F578" s="742"/>
      <c r="G578" s="1074" t="s">
        <v>1184</v>
      </c>
      <c r="H578" s="1074"/>
      <c r="I578" s="775"/>
      <c r="J578" s="775"/>
      <c r="K578" s="776"/>
    </row>
    <row r="579" spans="1:11">
      <c r="B579" s="742"/>
      <c r="C579" s="742"/>
      <c r="D579" s="742"/>
      <c r="E579" s="741"/>
      <c r="F579" s="813" t="s">
        <v>283</v>
      </c>
      <c r="G579" s="1087" t="s">
        <v>282</v>
      </c>
      <c r="H579" s="1087"/>
      <c r="I579" s="775"/>
      <c r="J579" s="775"/>
      <c r="K579" s="776"/>
    </row>
    <row r="580" spans="1:11" ht="30">
      <c r="B580" s="92"/>
      <c r="C580" s="92"/>
      <c r="D580" s="92"/>
      <c r="E580" s="92"/>
      <c r="F580" s="92"/>
      <c r="G580" s="748" t="s">
        <v>1068</v>
      </c>
      <c r="H580" s="887" t="s">
        <v>1185</v>
      </c>
      <c r="I580" s="863"/>
      <c r="J580" s="863"/>
      <c r="K580" s="864"/>
    </row>
    <row r="581" spans="1:11" ht="30">
      <c r="B581" s="742"/>
      <c r="C581" s="742"/>
      <c r="D581" s="742"/>
      <c r="E581" s="742"/>
      <c r="F581" s="742"/>
      <c r="G581" s="750" t="s">
        <v>1186</v>
      </c>
      <c r="H581" s="785" t="s">
        <v>1187</v>
      </c>
      <c r="I581" s="816" t="s">
        <v>741</v>
      </c>
      <c r="J581" s="775">
        <v>1300</v>
      </c>
      <c r="K581" s="776"/>
    </row>
    <row r="582" spans="1:11">
      <c r="B582" s="742"/>
      <c r="C582" s="742"/>
      <c r="D582" s="742"/>
      <c r="E582" s="742"/>
      <c r="F582" s="742"/>
      <c r="G582" s="750"/>
      <c r="H582" s="778" t="s">
        <v>718</v>
      </c>
      <c r="I582" s="775"/>
      <c r="J582" s="775"/>
      <c r="K582" s="776">
        <v>689276</v>
      </c>
    </row>
    <row r="583" spans="1:11">
      <c r="B583" s="768"/>
      <c r="C583" s="768"/>
      <c r="D583" s="768"/>
      <c r="E583" s="768"/>
      <c r="F583" s="768"/>
      <c r="G583" s="768"/>
      <c r="H583" s="769"/>
      <c r="I583" s="768"/>
      <c r="J583" s="768"/>
      <c r="K583" s="770"/>
    </row>
    <row r="584" spans="1:11">
      <c r="B584" s="740" t="s">
        <v>293</v>
      </c>
      <c r="C584" s="741"/>
      <c r="D584" s="741"/>
      <c r="E584" s="741"/>
      <c r="F584" s="741"/>
      <c r="G584" s="1074" t="s">
        <v>1188</v>
      </c>
      <c r="H584" s="1074"/>
      <c r="I584" s="742"/>
      <c r="J584" s="742"/>
      <c r="K584" s="743"/>
    </row>
    <row r="585" spans="1:11">
      <c r="B585" s="740"/>
      <c r="C585" s="741">
        <v>2</v>
      </c>
      <c r="D585" s="741"/>
      <c r="E585" s="741"/>
      <c r="F585" s="741"/>
      <c r="G585" s="1074" t="s">
        <v>1168</v>
      </c>
      <c r="H585" s="1074"/>
      <c r="I585" s="742"/>
      <c r="J585" s="742"/>
      <c r="K585" s="743"/>
    </row>
    <row r="586" spans="1:11">
      <c r="B586" s="741"/>
      <c r="C586" s="743"/>
      <c r="D586" s="744">
        <v>1</v>
      </c>
      <c r="E586" s="741"/>
      <c r="F586" s="741"/>
      <c r="G586" s="1074" t="s">
        <v>1169</v>
      </c>
      <c r="H586" s="1074"/>
      <c r="I586" s="742"/>
      <c r="J586" s="742"/>
      <c r="K586" s="743"/>
    </row>
    <row r="587" spans="1:11">
      <c r="B587" s="741"/>
      <c r="C587" s="744"/>
      <c r="D587" s="745">
        <v>1.6</v>
      </c>
      <c r="E587" s="741"/>
      <c r="F587" s="741"/>
      <c r="G587" s="1074" t="s">
        <v>1189</v>
      </c>
      <c r="H587" s="1074"/>
      <c r="I587" s="742"/>
      <c r="J587" s="742"/>
      <c r="K587" s="743"/>
    </row>
    <row r="588" spans="1:11">
      <c r="B588" s="741"/>
      <c r="C588" s="741"/>
      <c r="D588" s="741"/>
      <c r="E588" s="746" t="s">
        <v>294</v>
      </c>
      <c r="F588" s="741"/>
      <c r="G588" s="1074" t="s">
        <v>1190</v>
      </c>
      <c r="H588" s="1074"/>
      <c r="I588" s="742"/>
      <c r="J588" s="742"/>
      <c r="K588" s="743"/>
    </row>
    <row r="589" spans="1:11">
      <c r="B589" s="741"/>
      <c r="C589" s="741"/>
      <c r="D589" s="741"/>
      <c r="E589" s="741"/>
      <c r="F589" s="813" t="s">
        <v>283</v>
      </c>
      <c r="G589" s="1087" t="s">
        <v>282</v>
      </c>
      <c r="H589" s="1087"/>
      <c r="I589" s="742"/>
      <c r="J589" s="742"/>
      <c r="K589" s="743"/>
    </row>
    <row r="590" spans="1:11" ht="30">
      <c r="B590" s="92"/>
      <c r="C590" s="92"/>
      <c r="D590" s="92"/>
      <c r="E590" s="92"/>
      <c r="F590" s="92"/>
      <c r="G590" s="748" t="s">
        <v>767</v>
      </c>
      <c r="H590" s="887" t="s">
        <v>1191</v>
      </c>
      <c r="I590" s="92"/>
      <c r="J590" s="92"/>
      <c r="K590" s="773"/>
    </row>
    <row r="591" spans="1:11" ht="30">
      <c r="B591" s="92"/>
      <c r="C591" s="92"/>
      <c r="D591" s="92"/>
      <c r="E591" s="92"/>
      <c r="F591" s="92"/>
      <c r="G591" s="833" t="s">
        <v>1186</v>
      </c>
      <c r="H591" s="862" t="s">
        <v>1192</v>
      </c>
      <c r="I591" s="865" t="s">
        <v>741</v>
      </c>
      <c r="J591" s="775">
        <v>17</v>
      </c>
      <c r="K591" s="864"/>
    </row>
    <row r="592" spans="1:11" ht="30">
      <c r="A592" s="248"/>
      <c r="B592" s="621"/>
      <c r="C592" s="92"/>
      <c r="D592" s="92"/>
      <c r="E592" s="92"/>
      <c r="F592" s="92"/>
      <c r="G592" s="833" t="s">
        <v>703</v>
      </c>
      <c r="H592" s="862" t="s">
        <v>1193</v>
      </c>
      <c r="I592" s="873" t="s">
        <v>1194</v>
      </c>
      <c r="J592" s="874">
        <v>24</v>
      </c>
      <c r="K592" s="773"/>
    </row>
    <row r="593" spans="2:11">
      <c r="B593" s="92"/>
      <c r="C593" s="92"/>
      <c r="D593" s="92"/>
      <c r="E593" s="92"/>
      <c r="F593" s="92"/>
      <c r="G593" s="1083"/>
      <c r="H593" s="1095"/>
      <c r="I593" s="92"/>
      <c r="J593" s="92"/>
      <c r="K593" s="92"/>
    </row>
    <row r="594" spans="2:11">
      <c r="B594" s="742"/>
      <c r="C594" s="742"/>
      <c r="D594" s="742"/>
      <c r="E594" s="742"/>
      <c r="F594" s="742"/>
      <c r="G594" s="750"/>
      <c r="H594" s="778" t="s">
        <v>718</v>
      </c>
      <c r="I594" s="775"/>
      <c r="J594" s="775"/>
      <c r="K594" s="776">
        <v>0</v>
      </c>
    </row>
    <row r="595" spans="2:11">
      <c r="B595" s="768"/>
      <c r="C595" s="768"/>
      <c r="D595" s="768"/>
      <c r="E595" s="768"/>
      <c r="F595" s="768"/>
      <c r="G595" s="768"/>
      <c r="H595" s="769"/>
      <c r="I595" s="768"/>
      <c r="J595" s="768"/>
      <c r="K595" s="770"/>
    </row>
    <row r="596" spans="2:11">
      <c r="B596" s="741" t="s">
        <v>296</v>
      </c>
      <c r="C596" s="742"/>
      <c r="D596" s="742"/>
      <c r="E596" s="742"/>
      <c r="F596" s="742"/>
      <c r="G596" s="741" t="s">
        <v>1195</v>
      </c>
      <c r="H596" s="751"/>
      <c r="I596" s="775"/>
      <c r="J596" s="775"/>
      <c r="K596" s="776"/>
    </row>
    <row r="597" spans="2:11">
      <c r="B597" s="741"/>
      <c r="C597" s="742">
        <v>2</v>
      </c>
      <c r="D597" s="742"/>
      <c r="E597" s="742"/>
      <c r="F597" s="742"/>
      <c r="G597" s="741" t="s">
        <v>1196</v>
      </c>
      <c r="H597" s="751"/>
      <c r="I597" s="775"/>
      <c r="J597" s="775"/>
      <c r="K597" s="776"/>
    </row>
    <row r="598" spans="2:11">
      <c r="B598" s="742"/>
      <c r="C598" s="743"/>
      <c r="D598" s="886">
        <v>5</v>
      </c>
      <c r="E598" s="742"/>
      <c r="F598" s="742"/>
      <c r="G598" s="746" t="s">
        <v>1197</v>
      </c>
      <c r="H598" s="751"/>
      <c r="I598" s="775"/>
      <c r="J598" s="775"/>
      <c r="K598" s="776"/>
    </row>
    <row r="599" spans="2:11">
      <c r="B599" s="742"/>
      <c r="C599" s="742"/>
      <c r="D599" s="745">
        <v>5.6</v>
      </c>
      <c r="E599" s="742"/>
      <c r="F599" s="742"/>
      <c r="G599" s="741" t="s">
        <v>1198</v>
      </c>
      <c r="H599" s="751"/>
      <c r="I599" s="775"/>
      <c r="J599" s="775"/>
      <c r="K599" s="776"/>
    </row>
    <row r="600" spans="2:11">
      <c r="B600" s="742"/>
      <c r="C600" s="742"/>
      <c r="D600" s="742"/>
      <c r="E600" s="746" t="s">
        <v>297</v>
      </c>
      <c r="F600" s="742"/>
      <c r="G600" s="741" t="s">
        <v>282</v>
      </c>
      <c r="H600" s="751"/>
      <c r="I600" s="775"/>
      <c r="J600" s="775"/>
      <c r="K600" s="776"/>
    </row>
    <row r="601" spans="2:11">
      <c r="B601" s="742"/>
      <c r="C601" s="742"/>
      <c r="D601" s="742"/>
      <c r="E601" s="741"/>
      <c r="F601" s="813" t="s">
        <v>283</v>
      </c>
      <c r="G601" s="1087" t="s">
        <v>282</v>
      </c>
      <c r="H601" s="1087"/>
      <c r="I601" s="742"/>
      <c r="J601" s="742"/>
      <c r="K601" s="743"/>
    </row>
    <row r="602" spans="2:11">
      <c r="B602" s="92"/>
      <c r="C602" s="92"/>
      <c r="D602" s="92"/>
      <c r="E602" s="820"/>
      <c r="F602" s="92"/>
      <c r="G602" s="748" t="s">
        <v>1090</v>
      </c>
      <c r="H602" s="887" t="s">
        <v>1199</v>
      </c>
      <c r="I602" s="863"/>
      <c r="J602" s="863"/>
      <c r="K602" s="864"/>
    </row>
    <row r="603" spans="2:11">
      <c r="B603" s="92"/>
      <c r="C603" s="92"/>
      <c r="D603" s="92"/>
      <c r="E603" s="820"/>
      <c r="F603" s="92"/>
      <c r="G603" s="833" t="s">
        <v>700</v>
      </c>
      <c r="H603" s="862" t="s">
        <v>1200</v>
      </c>
      <c r="I603" s="863" t="s">
        <v>1201</v>
      </c>
      <c r="J603" s="917">
        <v>4</v>
      </c>
      <c r="K603" s="864"/>
    </row>
    <row r="604" spans="2:11">
      <c r="B604" s="92"/>
      <c r="C604" s="92"/>
      <c r="D604" s="92"/>
      <c r="E604" s="820"/>
      <c r="F604" s="92"/>
      <c r="G604" s="833" t="s">
        <v>703</v>
      </c>
      <c r="H604" s="862" t="s">
        <v>1202</v>
      </c>
      <c r="I604" s="863" t="s">
        <v>1201</v>
      </c>
      <c r="J604" s="917">
        <v>1</v>
      </c>
      <c r="K604" s="864"/>
    </row>
    <row r="605" spans="2:11">
      <c r="B605" s="742"/>
      <c r="C605" s="742"/>
      <c r="D605" s="92"/>
      <c r="E605" s="820"/>
      <c r="F605" s="92"/>
      <c r="G605" s="833" t="s">
        <v>706</v>
      </c>
      <c r="H605" s="862" t="s">
        <v>1203</v>
      </c>
      <c r="I605" s="863" t="s">
        <v>1201</v>
      </c>
      <c r="J605" s="775">
        <v>1</v>
      </c>
      <c r="K605" s="621"/>
    </row>
    <row r="606" spans="2:11">
      <c r="B606" s="742"/>
      <c r="C606" s="742"/>
      <c r="D606" s="742"/>
      <c r="E606" s="742"/>
      <c r="F606" s="742"/>
      <c r="G606" s="750"/>
      <c r="H606" s="778"/>
      <c r="I606" s="775"/>
      <c r="J606" s="775"/>
      <c r="K606" s="776">
        <v>389850</v>
      </c>
    </row>
    <row r="607" spans="2:11">
      <c r="B607" s="768"/>
      <c r="C607" s="768"/>
      <c r="D607" s="768"/>
      <c r="E607" s="768"/>
      <c r="F607" s="768"/>
      <c r="G607" s="768"/>
      <c r="H607" s="769"/>
      <c r="I607" s="768"/>
      <c r="J607" s="768"/>
      <c r="K607" s="770"/>
    </row>
    <row r="608" spans="2:11">
      <c r="B608" s="741" t="s">
        <v>293</v>
      </c>
      <c r="C608" s="741"/>
      <c r="D608" s="742"/>
      <c r="E608" s="742"/>
      <c r="F608" s="742"/>
      <c r="G608" s="741" t="s">
        <v>1204</v>
      </c>
      <c r="H608" s="751"/>
      <c r="I608" s="742"/>
      <c r="J608" s="742"/>
      <c r="K608" s="743"/>
    </row>
    <row r="609" spans="1:11">
      <c r="B609" s="741"/>
      <c r="C609" s="741">
        <v>2</v>
      </c>
      <c r="D609" s="742"/>
      <c r="E609" s="742"/>
      <c r="F609" s="742"/>
      <c r="G609" s="741" t="s">
        <v>1168</v>
      </c>
      <c r="H609" s="751"/>
      <c r="I609" s="742"/>
      <c r="J609" s="742"/>
      <c r="K609" s="743"/>
    </row>
    <row r="610" spans="1:11">
      <c r="B610" s="742"/>
      <c r="C610" s="743"/>
      <c r="D610" s="886">
        <v>3</v>
      </c>
      <c r="E610" s="742"/>
      <c r="F610" s="742"/>
      <c r="G610" s="746" t="s">
        <v>1205</v>
      </c>
      <c r="H610" s="751"/>
      <c r="I610" s="742"/>
      <c r="J610" s="742"/>
      <c r="K610" s="743"/>
    </row>
    <row r="611" spans="1:11">
      <c r="B611" s="742"/>
      <c r="C611" s="742"/>
      <c r="D611" s="745">
        <v>2.1</v>
      </c>
      <c r="E611" s="742"/>
      <c r="F611" s="742"/>
      <c r="G611" s="741" t="s">
        <v>1206</v>
      </c>
      <c r="H611" s="751"/>
      <c r="I611" s="742"/>
      <c r="J611" s="742"/>
      <c r="K611" s="743"/>
    </row>
    <row r="612" spans="1:11">
      <c r="B612" s="742"/>
      <c r="C612" s="742"/>
      <c r="D612" s="742"/>
      <c r="E612" s="746" t="s">
        <v>299</v>
      </c>
      <c r="F612" s="742"/>
      <c r="G612" s="741" t="s">
        <v>1207</v>
      </c>
      <c r="H612" s="751"/>
      <c r="I612" s="742"/>
      <c r="J612" s="742"/>
      <c r="K612" s="743"/>
    </row>
    <row r="613" spans="1:11">
      <c r="B613" s="742"/>
      <c r="C613" s="742"/>
      <c r="D613" s="742"/>
      <c r="E613" s="746"/>
      <c r="F613" s="813" t="s">
        <v>283</v>
      </c>
      <c r="G613" s="1087" t="s">
        <v>282</v>
      </c>
      <c r="H613" s="1087"/>
      <c r="I613" s="742"/>
      <c r="J613" s="742"/>
      <c r="K613" s="743"/>
    </row>
    <row r="614" spans="1:11">
      <c r="B614" s="92"/>
      <c r="C614" s="92"/>
      <c r="D614" s="92"/>
      <c r="E614" s="820"/>
      <c r="F614" s="92"/>
      <c r="G614" s="748" t="s">
        <v>767</v>
      </c>
      <c r="H614" s="749" t="s">
        <v>1208</v>
      </c>
      <c r="I614" s="92"/>
      <c r="J614" s="92"/>
      <c r="K614" s="773"/>
    </row>
    <row r="615" spans="1:11" ht="30">
      <c r="B615" s="92"/>
      <c r="C615" s="92"/>
      <c r="D615" s="92"/>
      <c r="E615" s="92"/>
      <c r="F615" s="92"/>
      <c r="G615" s="833" t="s">
        <v>700</v>
      </c>
      <c r="H615" s="862" t="s">
        <v>1209</v>
      </c>
      <c r="I615" s="873" t="s">
        <v>1194</v>
      </c>
      <c r="J615" s="874">
        <v>24</v>
      </c>
      <c r="K615" s="773"/>
    </row>
    <row r="616" spans="1:11">
      <c r="B616" s="820"/>
      <c r="C616" s="92"/>
      <c r="D616" s="92"/>
      <c r="E616" s="92"/>
      <c r="F616" s="92"/>
      <c r="G616" s="1083"/>
      <c r="H616" s="1095"/>
      <c r="I616" s="875"/>
      <c r="J616" s="876"/>
      <c r="K616" s="876"/>
    </row>
    <row r="617" spans="1:11">
      <c r="B617" s="742"/>
      <c r="C617" s="742"/>
      <c r="D617" s="742"/>
      <c r="E617" s="742"/>
      <c r="F617" s="742"/>
      <c r="G617" s="750"/>
      <c r="H617" s="778" t="s">
        <v>718</v>
      </c>
      <c r="I617" s="775"/>
      <c r="J617" s="775"/>
      <c r="K617" s="776">
        <v>50000</v>
      </c>
    </row>
    <row r="618" spans="1:11">
      <c r="B618" s="621"/>
      <c r="C618" s="892"/>
      <c r="D618" s="893"/>
      <c r="E618" s="894"/>
      <c r="F618" s="894"/>
      <c r="G618" s="621"/>
      <c r="H618" s="821"/>
      <c r="I618" s="621"/>
      <c r="J618" s="621"/>
      <c r="K618" s="621"/>
    </row>
    <row r="619" spans="1:11">
      <c r="A619" s="257"/>
      <c r="B619" s="768"/>
      <c r="C619" s="770"/>
      <c r="D619" s="895"/>
      <c r="E619" s="896"/>
      <c r="F619" s="896"/>
      <c r="G619" s="768"/>
      <c r="H619" s="769"/>
      <c r="I619" s="768"/>
      <c r="J619" s="897" t="s">
        <v>1676</v>
      </c>
      <c r="K619" s="918">
        <f>SUM(K553:K618)</f>
        <v>3325280.17</v>
      </c>
    </row>
    <row r="620" spans="1:11" ht="23.25" thickBot="1">
      <c r="A620" s="1064" t="s">
        <v>1212</v>
      </c>
      <c r="B620" s="1064"/>
      <c r="C620" s="1064"/>
      <c r="D620" s="1064"/>
      <c r="E620" s="1064"/>
      <c r="F620" s="1064"/>
      <c r="G620" s="1064"/>
      <c r="H620" s="1064"/>
      <c r="I620" s="1064"/>
      <c r="J620" s="1064"/>
      <c r="K620" s="1064"/>
    </row>
    <row r="621" spans="1:11" ht="15.75" thickBot="1">
      <c r="A621" s="248"/>
      <c r="B621" s="1072" t="s">
        <v>683</v>
      </c>
      <c r="C621" s="1072" t="s">
        <v>684</v>
      </c>
      <c r="D621" s="1072" t="s">
        <v>685</v>
      </c>
      <c r="E621" s="1072" t="s">
        <v>686</v>
      </c>
      <c r="F621" s="1075" t="s">
        <v>687</v>
      </c>
      <c r="G621" s="1077" t="s">
        <v>688</v>
      </c>
      <c r="H621" s="1067"/>
      <c r="I621" s="1070" t="s">
        <v>689</v>
      </c>
      <c r="J621" s="1071"/>
      <c r="K621" s="1072" t="s">
        <v>690</v>
      </c>
    </row>
    <row r="622" spans="1:11">
      <c r="A622" s="248"/>
      <c r="B622" s="1079"/>
      <c r="C622" s="1079"/>
      <c r="D622" s="1079"/>
      <c r="E622" s="1079"/>
      <c r="F622" s="1080"/>
      <c r="G622" s="1081"/>
      <c r="H622" s="1082"/>
      <c r="I622" s="764" t="s">
        <v>691</v>
      </c>
      <c r="J622" s="765" t="s">
        <v>692</v>
      </c>
      <c r="K622" s="1079"/>
    </row>
    <row r="623" spans="1:11">
      <c r="A623" s="248"/>
      <c r="B623" s="780"/>
      <c r="C623" s="780"/>
      <c r="D623" s="780"/>
      <c r="E623" s="780"/>
      <c r="F623" s="780"/>
      <c r="G623" s="780"/>
      <c r="H623" s="781" t="s">
        <v>693</v>
      </c>
      <c r="I623" s="780"/>
      <c r="J623" s="780"/>
      <c r="K623" s="782"/>
    </row>
    <row r="624" spans="1:11">
      <c r="A624" s="248"/>
      <c r="B624" s="766"/>
      <c r="C624" s="766"/>
      <c r="D624" s="766"/>
      <c r="E624" s="766"/>
      <c r="F624" s="766"/>
      <c r="G624" s="766"/>
      <c r="H624" s="767"/>
      <c r="I624" s="766"/>
      <c r="J624" s="766"/>
      <c r="K624" s="766"/>
    </row>
    <row r="625" spans="1:11">
      <c r="A625" s="248"/>
      <c r="B625" s="768"/>
      <c r="C625" s="768"/>
      <c r="D625" s="768"/>
      <c r="E625" s="768"/>
      <c r="F625" s="768"/>
      <c r="G625" s="768"/>
      <c r="H625" s="769"/>
      <c r="I625" s="768"/>
      <c r="J625" s="768"/>
      <c r="K625" s="770"/>
    </row>
    <row r="626" spans="1:11">
      <c r="A626" s="248"/>
      <c r="B626" s="740" t="s">
        <v>304</v>
      </c>
      <c r="C626" s="741"/>
      <c r="D626" s="741"/>
      <c r="E626" s="741"/>
      <c r="F626" s="741"/>
      <c r="G626" s="1074" t="s">
        <v>1210</v>
      </c>
      <c r="H626" s="1074"/>
      <c r="I626" s="742"/>
      <c r="J626" s="742"/>
      <c r="K626" s="743"/>
    </row>
    <row r="627" spans="1:11">
      <c r="A627" s="248"/>
      <c r="B627" s="741"/>
      <c r="C627" s="744">
        <v>4.2</v>
      </c>
      <c r="D627" s="744"/>
      <c r="E627" s="741"/>
      <c r="F627" s="741"/>
      <c r="G627" s="1074" t="s">
        <v>730</v>
      </c>
      <c r="H627" s="1074"/>
      <c r="I627" s="742"/>
      <c r="J627" s="742"/>
      <c r="K627" s="743"/>
    </row>
    <row r="628" spans="1:11">
      <c r="A628" s="248"/>
      <c r="B628" s="741"/>
      <c r="C628" s="744"/>
      <c r="D628" s="745">
        <v>6</v>
      </c>
      <c r="E628" s="741"/>
      <c r="F628" s="741"/>
      <c r="G628" s="1074" t="s">
        <v>1064</v>
      </c>
      <c r="H628" s="1074"/>
      <c r="I628" s="742"/>
      <c r="J628" s="742"/>
      <c r="K628" s="743"/>
    </row>
    <row r="629" spans="1:11">
      <c r="A629" s="248"/>
      <c r="B629" s="741"/>
      <c r="C629" s="741"/>
      <c r="D629" s="741"/>
      <c r="E629" s="746" t="s">
        <v>305</v>
      </c>
      <c r="F629" s="741"/>
      <c r="G629" s="1074" t="s">
        <v>1065</v>
      </c>
      <c r="H629" s="1074"/>
      <c r="I629" s="742"/>
      <c r="J629" s="742"/>
      <c r="K629" s="743"/>
    </row>
    <row r="630" spans="1:11">
      <c r="A630" s="248"/>
      <c r="B630" s="741"/>
      <c r="C630" s="741"/>
      <c r="D630" s="741"/>
      <c r="E630" s="741"/>
      <c r="F630" s="747" t="s">
        <v>1211</v>
      </c>
      <c r="G630" s="1074" t="s">
        <v>1212</v>
      </c>
      <c r="H630" s="1074"/>
      <c r="I630" s="742"/>
      <c r="J630" s="742"/>
      <c r="K630" s="743"/>
    </row>
    <row r="631" spans="1:11" ht="30">
      <c r="A631" s="248"/>
      <c r="B631" s="92"/>
      <c r="C631" s="92"/>
      <c r="D631" s="92"/>
      <c r="E631" s="92"/>
      <c r="F631" s="92"/>
      <c r="G631" s="833" t="s">
        <v>1068</v>
      </c>
      <c r="H631" s="875" t="s">
        <v>1213</v>
      </c>
      <c r="I631" s="92"/>
      <c r="J631" s="92"/>
      <c r="K631" s="773"/>
    </row>
    <row r="632" spans="1:11">
      <c r="A632" s="248"/>
      <c r="B632" s="92"/>
      <c r="C632" s="92"/>
      <c r="D632" s="92"/>
      <c r="E632" s="92"/>
      <c r="F632" s="92"/>
      <c r="G632" s="833" t="s">
        <v>700</v>
      </c>
      <c r="H632" s="875" t="s">
        <v>1214</v>
      </c>
      <c r="I632" s="92" t="s">
        <v>1044</v>
      </c>
      <c r="J632" s="863">
        <v>204</v>
      </c>
      <c r="K632" s="773"/>
    </row>
    <row r="633" spans="1:11" ht="30">
      <c r="A633" s="248"/>
      <c r="B633" s="92"/>
      <c r="C633" s="92"/>
      <c r="D633" s="92"/>
      <c r="E633" s="92"/>
      <c r="F633" s="92"/>
      <c r="G633" s="833" t="s">
        <v>703</v>
      </c>
      <c r="H633" s="875" t="s">
        <v>1215</v>
      </c>
      <c r="I633" s="92" t="s">
        <v>1044</v>
      </c>
      <c r="J633" s="863">
        <v>36</v>
      </c>
      <c r="K633" s="864"/>
    </row>
    <row r="634" spans="1:11" ht="30">
      <c r="A634" s="248"/>
      <c r="B634" s="92"/>
      <c r="C634" s="92"/>
      <c r="D634" s="92"/>
      <c r="E634" s="92"/>
      <c r="F634" s="92"/>
      <c r="G634" s="833" t="s">
        <v>706</v>
      </c>
      <c r="H634" s="875" t="s">
        <v>1216</v>
      </c>
      <c r="I634" s="92" t="s">
        <v>1217</v>
      </c>
      <c r="J634" s="863">
        <v>2</v>
      </c>
      <c r="K634" s="864"/>
    </row>
    <row r="635" spans="1:11" ht="30">
      <c r="A635" s="248"/>
      <c r="B635" s="92"/>
      <c r="C635" s="92"/>
      <c r="D635" s="92"/>
      <c r="E635" s="92"/>
      <c r="F635" s="92"/>
      <c r="G635" s="833" t="s">
        <v>709</v>
      </c>
      <c r="H635" s="875" t="s">
        <v>1218</v>
      </c>
      <c r="I635" s="92" t="s">
        <v>1219</v>
      </c>
      <c r="J635" s="863">
        <v>3</v>
      </c>
      <c r="K635" s="864"/>
    </row>
    <row r="636" spans="1:11">
      <c r="A636" s="248"/>
      <c r="B636" s="92"/>
      <c r="C636" s="92"/>
      <c r="D636" s="92"/>
      <c r="E636" s="92"/>
      <c r="F636" s="92"/>
      <c r="G636" s="833"/>
      <c r="H636" s="875"/>
      <c r="I636" s="92"/>
      <c r="J636" s="863"/>
      <c r="K636" s="864"/>
    </row>
    <row r="637" spans="1:11">
      <c r="A637" s="248"/>
      <c r="B637" s="742"/>
      <c r="C637" s="742"/>
      <c r="D637" s="742"/>
      <c r="E637" s="742"/>
      <c r="F637" s="742"/>
      <c r="G637" s="750"/>
      <c r="H637" s="778" t="s">
        <v>718</v>
      </c>
      <c r="I637" s="775"/>
      <c r="J637" s="775"/>
      <c r="K637" s="842">
        <v>472278.8</v>
      </c>
    </row>
    <row r="638" spans="1:11">
      <c r="B638" s="257"/>
      <c r="C638" s="257"/>
      <c r="D638" s="257"/>
      <c r="E638" s="257"/>
      <c r="F638" s="257"/>
      <c r="G638" s="257"/>
      <c r="H638" s="258"/>
      <c r="I638" s="257"/>
      <c r="J638" s="257"/>
      <c r="K638" s="259"/>
    </row>
    <row r="639" spans="1:11" ht="23.25" thickBot="1">
      <c r="A639" s="594"/>
      <c r="B639" s="594"/>
      <c r="C639" s="594"/>
      <c r="D639" s="594"/>
      <c r="E639" s="594"/>
      <c r="F639" s="594"/>
      <c r="G639" s="594"/>
      <c r="H639" s="1009" t="s">
        <v>527</v>
      </c>
      <c r="I639" s="594"/>
      <c r="J639" s="594"/>
      <c r="K639" s="594"/>
    </row>
    <row r="640" spans="1:11" ht="15.75" thickBot="1">
      <c r="A640" s="248"/>
      <c r="B640" s="592" t="s">
        <v>683</v>
      </c>
      <c r="C640" s="592" t="s">
        <v>684</v>
      </c>
      <c r="D640" s="592" t="s">
        <v>685</v>
      </c>
      <c r="E640" s="592" t="s">
        <v>686</v>
      </c>
      <c r="F640" s="595" t="s">
        <v>687</v>
      </c>
      <c r="G640" s="597" t="s">
        <v>688</v>
      </c>
      <c r="H640" s="598" t="s">
        <v>1220</v>
      </c>
      <c r="I640" s="601" t="s">
        <v>689</v>
      </c>
      <c r="J640" s="602"/>
      <c r="K640" s="592" t="s">
        <v>690</v>
      </c>
    </row>
    <row r="641" spans="1:11" ht="15.75" thickBot="1">
      <c r="A641" s="248"/>
      <c r="B641" s="593"/>
      <c r="C641" s="593"/>
      <c r="D641" s="593"/>
      <c r="E641" s="593"/>
      <c r="F641" s="596"/>
      <c r="G641" s="599"/>
      <c r="H641" s="600"/>
      <c r="I641" s="249" t="s">
        <v>691</v>
      </c>
      <c r="J641" s="250" t="s">
        <v>692</v>
      </c>
      <c r="K641" s="593"/>
    </row>
    <row r="642" spans="1:11">
      <c r="A642" s="248"/>
      <c r="B642" s="251"/>
      <c r="C642" s="251"/>
      <c r="D642" s="251"/>
      <c r="E642" s="251"/>
      <c r="F642" s="251"/>
      <c r="G642" s="251"/>
      <c r="H642" s="252" t="s">
        <v>693</v>
      </c>
      <c r="I642" s="251"/>
      <c r="J642" s="251"/>
      <c r="K642" s="254"/>
    </row>
    <row r="643" spans="1:11">
      <c r="A643" s="248"/>
      <c r="B643" s="766"/>
      <c r="C643" s="766"/>
      <c r="D643" s="766"/>
      <c r="E643" s="766"/>
      <c r="F643" s="766"/>
      <c r="G643" s="766"/>
      <c r="H643" s="767"/>
      <c r="I643" s="766"/>
      <c r="J643" s="766"/>
      <c r="K643" s="766"/>
    </row>
    <row r="644" spans="1:11">
      <c r="A644" s="248"/>
      <c r="B644" s="768"/>
      <c r="C644" s="768"/>
      <c r="D644" s="768"/>
      <c r="E644" s="768"/>
      <c r="F644" s="768"/>
      <c r="G644" s="768"/>
      <c r="H644" s="769"/>
      <c r="I644" s="768"/>
      <c r="J644" s="768"/>
      <c r="K644" s="770"/>
    </row>
    <row r="645" spans="1:11">
      <c r="A645" s="261"/>
      <c r="B645" s="741" t="s">
        <v>328</v>
      </c>
      <c r="C645" s="741"/>
      <c r="D645" s="741"/>
      <c r="E645" s="741"/>
      <c r="F645" s="741"/>
      <c r="G645" s="741"/>
      <c r="H645" s="741" t="s">
        <v>1221</v>
      </c>
      <c r="I645" s="741"/>
      <c r="J645" s="741"/>
      <c r="K645" s="741"/>
    </row>
    <row r="646" spans="1:11">
      <c r="A646" s="261"/>
      <c r="B646" s="741"/>
      <c r="C646" s="741" t="s">
        <v>1222</v>
      </c>
      <c r="D646" s="741"/>
      <c r="E646" s="741"/>
      <c r="F646" s="741"/>
      <c r="G646" s="741"/>
      <c r="H646" s="741" t="s">
        <v>1223</v>
      </c>
      <c r="I646" s="741"/>
      <c r="J646" s="741"/>
      <c r="K646" s="741"/>
    </row>
    <row r="647" spans="1:11">
      <c r="A647" s="261"/>
      <c r="B647" s="741"/>
      <c r="C647" s="741"/>
      <c r="D647" s="741">
        <v>3</v>
      </c>
      <c r="E647" s="741"/>
      <c r="F647" s="741"/>
      <c r="G647" s="741"/>
      <c r="H647" s="741" t="s">
        <v>857</v>
      </c>
      <c r="I647" s="741"/>
      <c r="J647" s="741"/>
      <c r="K647" s="741"/>
    </row>
    <row r="648" spans="1:11">
      <c r="A648" s="261"/>
      <c r="B648" s="741"/>
      <c r="C648" s="741"/>
      <c r="D648" s="741"/>
      <c r="E648" s="741" t="s">
        <v>329</v>
      </c>
      <c r="F648" s="741"/>
      <c r="G648" s="741"/>
      <c r="H648" s="741" t="s">
        <v>1224</v>
      </c>
      <c r="I648" s="741"/>
      <c r="J648" s="741"/>
      <c r="K648" s="741"/>
    </row>
    <row r="649" spans="1:11">
      <c r="A649" s="261"/>
      <c r="B649" s="741"/>
      <c r="C649" s="741"/>
      <c r="D649" s="741"/>
      <c r="E649" s="741"/>
      <c r="F649" s="741" t="s">
        <v>1225</v>
      </c>
      <c r="G649" s="741"/>
      <c r="H649" s="741" t="s">
        <v>307</v>
      </c>
      <c r="I649" s="741"/>
      <c r="J649" s="741"/>
      <c r="K649" s="741"/>
    </row>
    <row r="650" spans="1:11" s="267" customFormat="1">
      <c r="A650" s="271"/>
      <c r="B650" s="820"/>
      <c r="C650" s="820"/>
      <c r="D650" s="820"/>
      <c r="E650" s="820"/>
      <c r="F650" s="92"/>
      <c r="G650" s="923" t="s">
        <v>1226</v>
      </c>
      <c r="H650" s="924" t="s">
        <v>1227</v>
      </c>
      <c r="I650" s="924"/>
      <c r="J650" s="924"/>
      <c r="K650" s="924"/>
    </row>
    <row r="651" spans="1:11">
      <c r="A651" s="261"/>
      <c r="B651" s="741"/>
      <c r="C651" s="741"/>
      <c r="D651" s="741"/>
      <c r="E651" s="741"/>
      <c r="F651" s="742"/>
      <c r="G651" s="925" t="s">
        <v>700</v>
      </c>
      <c r="H651" s="848" t="s">
        <v>1228</v>
      </c>
      <c r="I651" s="848" t="s">
        <v>1229</v>
      </c>
      <c r="J651" s="926">
        <v>0.1</v>
      </c>
      <c r="K651" s="927"/>
    </row>
    <row r="652" spans="1:11" ht="30">
      <c r="A652" s="261"/>
      <c r="B652" s="741"/>
      <c r="C652" s="741"/>
      <c r="D652" s="741"/>
      <c r="E652" s="741"/>
      <c r="F652" s="742"/>
      <c r="G652" s="925" t="s">
        <v>703</v>
      </c>
      <c r="H652" s="928" t="s">
        <v>1230</v>
      </c>
      <c r="I652" s="848" t="s">
        <v>1114</v>
      </c>
      <c r="J652" s="848">
        <v>30</v>
      </c>
      <c r="K652" s="927"/>
    </row>
    <row r="653" spans="1:11">
      <c r="A653" s="261"/>
      <c r="B653" s="741"/>
      <c r="C653" s="741"/>
      <c r="D653" s="741"/>
      <c r="E653" s="741"/>
      <c r="F653" s="742"/>
      <c r="G653" s="925" t="s">
        <v>706</v>
      </c>
      <c r="H653" s="848" t="s">
        <v>1231</v>
      </c>
      <c r="I653" s="928" t="s">
        <v>1114</v>
      </c>
      <c r="J653" s="848">
        <v>1</v>
      </c>
      <c r="K653" s="927"/>
    </row>
    <row r="654" spans="1:11">
      <c r="A654" s="261"/>
      <c r="B654" s="741"/>
      <c r="C654" s="741"/>
      <c r="D654" s="741"/>
      <c r="E654" s="741"/>
      <c r="F654" s="742"/>
      <c r="G654" s="925" t="s">
        <v>709</v>
      </c>
      <c r="H654" s="848" t="s">
        <v>1232</v>
      </c>
      <c r="I654" s="848" t="s">
        <v>1114</v>
      </c>
      <c r="J654" s="848">
        <v>400</v>
      </c>
      <c r="K654" s="927"/>
    </row>
    <row r="655" spans="1:11">
      <c r="A655" s="257"/>
      <c r="B655" s="768"/>
      <c r="C655" s="768"/>
      <c r="D655" s="768"/>
      <c r="E655" s="768"/>
      <c r="F655" s="768"/>
      <c r="G655" s="768"/>
      <c r="H655" s="768"/>
      <c r="I655" s="897" t="s">
        <v>1677</v>
      </c>
      <c r="J655" s="768"/>
      <c r="K655" s="929">
        <f>2312000+4355192.92</f>
        <v>6667192.9199999999</v>
      </c>
    </row>
    <row r="656" spans="1:11">
      <c r="A656" s="248"/>
      <c r="B656" s="740" t="s">
        <v>312</v>
      </c>
      <c r="C656" s="741"/>
      <c r="D656" s="741"/>
      <c r="E656" s="741"/>
      <c r="F656" s="741"/>
      <c r="G656" s="788"/>
      <c r="H656" s="746" t="s">
        <v>1233</v>
      </c>
      <c r="I656" s="742"/>
      <c r="J656" s="742"/>
      <c r="K656" s="743"/>
    </row>
    <row r="657" spans="1:11">
      <c r="A657" s="248"/>
      <c r="B657" s="741"/>
      <c r="C657" s="744">
        <v>4.4000000000000004</v>
      </c>
      <c r="D657" s="744"/>
      <c r="E657" s="741"/>
      <c r="F657" s="741"/>
      <c r="G657" s="788"/>
      <c r="H657" s="746" t="s">
        <v>1109</v>
      </c>
      <c r="I657" s="742"/>
      <c r="J657" s="742"/>
      <c r="K657" s="743"/>
    </row>
    <row r="658" spans="1:11">
      <c r="A658" s="248"/>
      <c r="B658" s="741"/>
      <c r="C658" s="744"/>
      <c r="D658" s="745">
        <v>1</v>
      </c>
      <c r="E658" s="741"/>
      <c r="F658" s="741"/>
      <c r="G658" s="788"/>
      <c r="H658" s="746" t="s">
        <v>1169</v>
      </c>
      <c r="I658" s="742"/>
      <c r="J658" s="742"/>
      <c r="K658" s="743"/>
    </row>
    <row r="659" spans="1:11" ht="30">
      <c r="A659" s="248"/>
      <c r="B659" s="741"/>
      <c r="C659" s="741"/>
      <c r="D659" s="741"/>
      <c r="E659" s="746" t="s">
        <v>313</v>
      </c>
      <c r="F659" s="741"/>
      <c r="G659" s="788"/>
      <c r="H659" s="930" t="s">
        <v>1234</v>
      </c>
      <c r="I659" s="930"/>
      <c r="J659" s="930"/>
      <c r="K659" s="930"/>
    </row>
    <row r="660" spans="1:11">
      <c r="A660" s="248"/>
      <c r="B660" s="741"/>
      <c r="C660" s="741"/>
      <c r="D660" s="741"/>
      <c r="E660" s="741" t="s">
        <v>1235</v>
      </c>
      <c r="F660" s="747" t="s">
        <v>1225</v>
      </c>
      <c r="G660" s="788"/>
      <c r="H660" s="746" t="s">
        <v>1236</v>
      </c>
      <c r="I660" s="742"/>
      <c r="J660" s="742"/>
      <c r="K660" s="743"/>
    </row>
    <row r="661" spans="1:11" ht="45">
      <c r="A661" s="248"/>
      <c r="B661" s="741"/>
      <c r="C661" s="741"/>
      <c r="D661" s="741"/>
      <c r="E661" s="741"/>
      <c r="F661" s="931"/>
      <c r="G661" s="931" t="s">
        <v>1237</v>
      </c>
      <c r="H661" s="774" t="s">
        <v>1238</v>
      </c>
      <c r="I661" s="848"/>
      <c r="J661" s="742"/>
      <c r="K661" s="743"/>
    </row>
    <row r="662" spans="1:11">
      <c r="A662" s="248"/>
      <c r="B662" s="92"/>
      <c r="C662" s="92"/>
      <c r="D662" s="92"/>
      <c r="E662" s="92"/>
      <c r="F662" s="923"/>
      <c r="G662" s="923" t="s">
        <v>700</v>
      </c>
      <c r="H662" s="932" t="s">
        <v>1239</v>
      </c>
      <c r="I662" s="933" t="s">
        <v>1176</v>
      </c>
      <c r="J662" s="92">
        <v>12</v>
      </c>
      <c r="K662" s="934"/>
    </row>
    <row r="663" spans="1:11" ht="30">
      <c r="A663" s="248"/>
      <c r="B663" s="92"/>
      <c r="C663" s="92"/>
      <c r="D663" s="92"/>
      <c r="E663" s="92"/>
      <c r="F663" s="923"/>
      <c r="G663" s="923" t="s">
        <v>703</v>
      </c>
      <c r="H663" s="876" t="s">
        <v>1240</v>
      </c>
      <c r="I663" s="935" t="s">
        <v>1241</v>
      </c>
      <c r="J663" s="936">
        <v>21140</v>
      </c>
      <c r="K663" s="937"/>
    </row>
    <row r="664" spans="1:11" ht="30">
      <c r="A664" s="278"/>
      <c r="B664" s="938"/>
      <c r="C664" s="938"/>
      <c r="D664" s="938"/>
      <c r="E664" s="938"/>
      <c r="F664" s="939"/>
      <c r="G664" s="939" t="s">
        <v>700</v>
      </c>
      <c r="H664" s="876" t="s">
        <v>1242</v>
      </c>
      <c r="I664" s="940"/>
      <c r="J664" s="556">
        <v>960</v>
      </c>
      <c r="K664" s="941"/>
    </row>
    <row r="665" spans="1:11" ht="30">
      <c r="A665" s="278"/>
      <c r="B665" s="938"/>
      <c r="C665" s="938"/>
      <c r="D665" s="938"/>
      <c r="E665" s="938"/>
      <c r="F665" s="939"/>
      <c r="G665" s="939" t="s">
        <v>706</v>
      </c>
      <c r="H665" s="909" t="s">
        <v>1243</v>
      </c>
      <c r="I665" s="940" t="s">
        <v>1244</v>
      </c>
      <c r="J665" s="938">
        <v>2</v>
      </c>
      <c r="K665" s="941"/>
    </row>
    <row r="666" spans="1:11">
      <c r="A666" s="248"/>
      <c r="B666" s="742"/>
      <c r="C666" s="742"/>
      <c r="D666" s="742"/>
      <c r="E666" s="742"/>
      <c r="F666" s="741"/>
      <c r="G666" s="750"/>
      <c r="H666" s="778"/>
      <c r="I666" s="775"/>
      <c r="J666" s="775"/>
      <c r="K666" s="942"/>
    </row>
    <row r="667" spans="1:11">
      <c r="B667" s="768"/>
      <c r="C667" s="768"/>
      <c r="D667" s="768"/>
      <c r="E667" s="768"/>
      <c r="F667" s="768"/>
      <c r="G667" s="768"/>
      <c r="H667" s="769"/>
      <c r="I667" s="897" t="s">
        <v>1677</v>
      </c>
      <c r="J667" s="768"/>
      <c r="K667" s="943">
        <v>492000</v>
      </c>
    </row>
    <row r="668" spans="1:11">
      <c r="B668" s="938" t="s">
        <v>309</v>
      </c>
      <c r="C668" s="621"/>
      <c r="D668" s="621"/>
      <c r="E668" s="621"/>
      <c r="F668" s="621"/>
      <c r="G668" s="621"/>
      <c r="H668" s="938" t="s">
        <v>1245</v>
      </c>
      <c r="I668" s="621"/>
      <c r="J668" s="621"/>
      <c r="K668" s="621"/>
    </row>
    <row r="669" spans="1:11">
      <c r="B669" s="621"/>
      <c r="C669" s="938" t="s">
        <v>1222</v>
      </c>
      <c r="D669" s="621"/>
      <c r="E669" s="621"/>
      <c r="F669" s="621"/>
      <c r="G669" s="621"/>
      <c r="H669" s="938" t="s">
        <v>1223</v>
      </c>
      <c r="I669" s="621"/>
      <c r="J669" s="621"/>
      <c r="K669" s="621"/>
    </row>
    <row r="670" spans="1:11">
      <c r="B670" s="621"/>
      <c r="C670" s="621"/>
      <c r="D670" s="938">
        <v>2</v>
      </c>
      <c r="E670" s="621"/>
      <c r="F670" s="621"/>
      <c r="G670" s="621"/>
      <c r="H670" s="938" t="s">
        <v>1246</v>
      </c>
      <c r="I670" s="621"/>
      <c r="J670" s="621"/>
      <c r="K670" s="621"/>
    </row>
    <row r="671" spans="1:11">
      <c r="B671" s="621"/>
      <c r="C671" s="621"/>
      <c r="D671" s="621"/>
      <c r="E671" s="938" t="s">
        <v>310</v>
      </c>
      <c r="F671" s="621"/>
      <c r="G671" s="621"/>
      <c r="H671" s="938" t="s">
        <v>1247</v>
      </c>
      <c r="I671" s="621"/>
      <c r="J671" s="621"/>
      <c r="K671" s="621"/>
    </row>
    <row r="672" spans="1:11">
      <c r="B672" s="621"/>
      <c r="C672" s="621"/>
      <c r="D672" s="621"/>
      <c r="E672" s="621"/>
      <c r="F672" s="938" t="s">
        <v>1248</v>
      </c>
      <c r="G672" s="621"/>
      <c r="H672" s="938" t="s">
        <v>1236</v>
      </c>
      <c r="I672" s="621"/>
      <c r="J672" s="621"/>
      <c r="K672" s="621"/>
    </row>
    <row r="673" spans="1:11">
      <c r="B673" s="621"/>
      <c r="C673" s="621"/>
      <c r="D673" s="621"/>
      <c r="E673" s="621"/>
      <c r="F673" s="621"/>
      <c r="G673" s="939" t="s">
        <v>1226</v>
      </c>
      <c r="H673" s="940" t="s">
        <v>1249</v>
      </c>
      <c r="I673" s="556"/>
      <c r="J673" s="938"/>
      <c r="K673" s="938"/>
    </row>
    <row r="674" spans="1:11">
      <c r="B674" s="621"/>
      <c r="C674" s="621"/>
      <c r="D674" s="621"/>
      <c r="E674" s="621"/>
      <c r="F674" s="621"/>
      <c r="G674" s="939" t="s">
        <v>700</v>
      </c>
      <c r="H674" s="821" t="s">
        <v>1250</v>
      </c>
      <c r="I674" s="821" t="s">
        <v>1251</v>
      </c>
      <c r="J674" s="556">
        <v>4</v>
      </c>
      <c r="K674" s="944"/>
    </row>
    <row r="675" spans="1:11" ht="30">
      <c r="B675" s="621"/>
      <c r="C675" s="621"/>
      <c r="D675" s="621"/>
      <c r="E675" s="621"/>
      <c r="F675" s="621"/>
      <c r="G675" s="939" t="s">
        <v>703</v>
      </c>
      <c r="H675" s="940" t="s">
        <v>1252</v>
      </c>
      <c r="I675" s="556" t="s">
        <v>1253</v>
      </c>
      <c r="J675" s="945">
        <v>28000</v>
      </c>
      <c r="K675" s="944"/>
    </row>
    <row r="676" spans="1:11" ht="30">
      <c r="B676" s="621"/>
      <c r="C676" s="621"/>
      <c r="D676" s="621"/>
      <c r="E676" s="621"/>
      <c r="F676" s="621"/>
      <c r="G676" s="939" t="s">
        <v>706</v>
      </c>
      <c r="H676" s="940" t="s">
        <v>1254</v>
      </c>
      <c r="I676" s="940" t="s">
        <v>1255</v>
      </c>
      <c r="J676" s="556">
        <v>1</v>
      </c>
      <c r="K676" s="944"/>
    </row>
    <row r="677" spans="1:11">
      <c r="A677" s="257"/>
      <c r="B677" s="768"/>
      <c r="C677" s="768"/>
      <c r="D677" s="768"/>
      <c r="E677" s="768"/>
      <c r="F677" s="768"/>
      <c r="G677" s="768"/>
      <c r="H677" s="768"/>
      <c r="I677" s="897" t="s">
        <v>1677</v>
      </c>
      <c r="J677" s="768"/>
      <c r="K677" s="946">
        <f>9701108.36+458600</f>
        <v>10159708.359999999</v>
      </c>
    </row>
    <row r="678" spans="1:11">
      <c r="A678" s="278"/>
      <c r="B678" s="938" t="s">
        <v>325</v>
      </c>
      <c r="C678" s="938"/>
      <c r="D678" s="938"/>
      <c r="E678" s="938"/>
      <c r="F678" s="938"/>
      <c r="G678" s="938"/>
      <c r="H678" s="938" t="s">
        <v>1256</v>
      </c>
      <c r="I678" s="938"/>
      <c r="J678" s="938"/>
      <c r="K678" s="938"/>
    </row>
    <row r="679" spans="1:11">
      <c r="A679" s="278"/>
      <c r="B679" s="938"/>
      <c r="C679" s="938" t="s">
        <v>328</v>
      </c>
      <c r="D679" s="938"/>
      <c r="E679" s="938"/>
      <c r="F679" s="938"/>
      <c r="G679" s="938"/>
      <c r="H679" s="938" t="s">
        <v>1109</v>
      </c>
      <c r="I679" s="938"/>
      <c r="J679" s="938"/>
      <c r="K679" s="938"/>
    </row>
    <row r="680" spans="1:11">
      <c r="A680" s="278"/>
      <c r="B680" s="938"/>
      <c r="C680" s="938"/>
      <c r="D680" s="938">
        <v>3</v>
      </c>
      <c r="E680" s="938"/>
      <c r="F680" s="938"/>
      <c r="G680" s="938"/>
      <c r="H680" s="938" t="s">
        <v>1257</v>
      </c>
      <c r="I680" s="938"/>
      <c r="J680" s="938"/>
      <c r="K680" s="938"/>
    </row>
    <row r="681" spans="1:11">
      <c r="A681" s="278"/>
      <c r="B681" s="938"/>
      <c r="C681" s="938"/>
      <c r="D681" s="938"/>
      <c r="E681" s="938" t="s">
        <v>326</v>
      </c>
      <c r="F681" s="938"/>
      <c r="G681" s="938"/>
      <c r="H681" s="938" t="s">
        <v>1258</v>
      </c>
      <c r="I681" s="938"/>
      <c r="J681" s="938"/>
      <c r="K681" s="938"/>
    </row>
    <row r="682" spans="1:11">
      <c r="A682" s="278"/>
      <c r="B682" s="938"/>
      <c r="C682" s="938"/>
      <c r="D682" s="938"/>
      <c r="E682" s="938"/>
      <c r="F682" s="938" t="s">
        <v>1225</v>
      </c>
      <c r="G682" s="938"/>
      <c r="H682" s="938" t="s">
        <v>1236</v>
      </c>
      <c r="I682" s="938"/>
      <c r="J682" s="938"/>
      <c r="K682" s="938"/>
    </row>
    <row r="683" spans="1:11" ht="45">
      <c r="A683" s="278"/>
      <c r="B683" s="938"/>
      <c r="C683" s="938"/>
      <c r="D683" s="938"/>
      <c r="E683" s="938"/>
      <c r="F683" s="621"/>
      <c r="G683" s="939" t="s">
        <v>1226</v>
      </c>
      <c r="H683" s="940" t="s">
        <v>1259</v>
      </c>
      <c r="I683" s="938"/>
      <c r="J683" s="938"/>
      <c r="K683" s="938"/>
    </row>
    <row r="684" spans="1:11" ht="30">
      <c r="A684" s="278"/>
      <c r="B684" s="938"/>
      <c r="C684" s="938"/>
      <c r="D684" s="938"/>
      <c r="E684" s="938"/>
      <c r="F684" s="621"/>
      <c r="G684" s="939" t="s">
        <v>700</v>
      </c>
      <c r="H684" s="909" t="s">
        <v>1260</v>
      </c>
      <c r="I684" s="556" t="s">
        <v>1261</v>
      </c>
      <c r="J684" s="556">
        <v>144</v>
      </c>
      <c r="K684" s="944"/>
    </row>
    <row r="685" spans="1:11" ht="30">
      <c r="A685" s="278"/>
      <c r="B685" s="938"/>
      <c r="C685" s="938"/>
      <c r="D685" s="938"/>
      <c r="E685" s="938"/>
      <c r="F685" s="621"/>
      <c r="G685" s="939" t="s">
        <v>703</v>
      </c>
      <c r="H685" s="867" t="s">
        <v>1262</v>
      </c>
      <c r="I685" s="940" t="s">
        <v>1263</v>
      </c>
      <c r="J685" s="556">
        <v>12</v>
      </c>
      <c r="K685" s="944"/>
    </row>
    <row r="686" spans="1:11">
      <c r="A686" s="257"/>
      <c r="B686" s="768"/>
      <c r="C686" s="768"/>
      <c r="D686" s="768"/>
      <c r="E686" s="768"/>
      <c r="F686" s="768"/>
      <c r="G686" s="768"/>
      <c r="H686" s="768"/>
      <c r="I686" s="897" t="s">
        <v>1677</v>
      </c>
      <c r="J686" s="768"/>
      <c r="K686" s="883">
        <v>690000</v>
      </c>
    </row>
    <row r="687" spans="1:11">
      <c r="A687" s="278"/>
      <c r="B687" s="938" t="s">
        <v>322</v>
      </c>
      <c r="C687" s="938"/>
      <c r="D687" s="938"/>
      <c r="E687" s="938"/>
      <c r="F687" s="938"/>
      <c r="G687" s="938"/>
      <c r="H687" s="938" t="s">
        <v>1264</v>
      </c>
      <c r="I687" s="938"/>
      <c r="J687" s="938"/>
      <c r="K687" s="556"/>
    </row>
    <row r="688" spans="1:11">
      <c r="A688" s="278"/>
      <c r="B688" s="938"/>
      <c r="C688" s="938" t="s">
        <v>328</v>
      </c>
      <c r="D688" s="938"/>
      <c r="E688" s="938"/>
      <c r="F688" s="938"/>
      <c r="G688" s="938"/>
      <c r="H688" s="938" t="s">
        <v>1109</v>
      </c>
      <c r="I688" s="938"/>
      <c r="J688" s="938"/>
      <c r="K688" s="556"/>
    </row>
    <row r="689" spans="1:11">
      <c r="A689" s="278"/>
      <c r="B689" s="938"/>
      <c r="C689" s="938"/>
      <c r="D689" s="938">
        <v>3</v>
      </c>
      <c r="E689" s="938"/>
      <c r="F689" s="938"/>
      <c r="G689" s="938"/>
      <c r="H689" s="938" t="s">
        <v>857</v>
      </c>
      <c r="I689" s="938"/>
      <c r="J689" s="938"/>
      <c r="K689" s="556"/>
    </row>
    <row r="690" spans="1:11">
      <c r="A690" s="278"/>
      <c r="B690" s="938"/>
      <c r="C690" s="938"/>
      <c r="D690" s="938"/>
      <c r="E690" s="938" t="s">
        <v>323</v>
      </c>
      <c r="F690" s="938"/>
      <c r="G690" s="938"/>
      <c r="H690" s="938" t="s">
        <v>1265</v>
      </c>
      <c r="I690" s="938"/>
      <c r="J690" s="938"/>
      <c r="K690" s="556"/>
    </row>
    <row r="691" spans="1:11">
      <c r="A691" s="278"/>
      <c r="B691" s="938"/>
      <c r="C691" s="938"/>
      <c r="D691" s="938"/>
      <c r="E691" s="938"/>
      <c r="F691" s="938" t="s">
        <v>1225</v>
      </c>
      <c r="G691" s="938"/>
      <c r="H691" s="938" t="s">
        <v>307</v>
      </c>
      <c r="I691" s="938"/>
      <c r="J691" s="938"/>
      <c r="K691" s="556"/>
    </row>
    <row r="692" spans="1:11" ht="30">
      <c r="A692" s="278"/>
      <c r="B692" s="938"/>
      <c r="C692" s="938"/>
      <c r="D692" s="938"/>
      <c r="E692" s="938"/>
      <c r="F692" s="621"/>
      <c r="G692" s="939" t="s">
        <v>1226</v>
      </c>
      <c r="H692" s="821" t="s">
        <v>1266</v>
      </c>
      <c r="I692" s="556"/>
      <c r="J692" s="556"/>
      <c r="K692" s="556"/>
    </row>
    <row r="693" spans="1:11" ht="30">
      <c r="A693" s="278"/>
      <c r="B693" s="938"/>
      <c r="C693" s="938"/>
      <c r="D693" s="938"/>
      <c r="E693" s="938"/>
      <c r="F693" s="621"/>
      <c r="G693" s="939" t="s">
        <v>700</v>
      </c>
      <c r="H693" s="821" t="s">
        <v>1267</v>
      </c>
      <c r="I693" s="556" t="s">
        <v>1261</v>
      </c>
      <c r="J693" s="556">
        <v>72</v>
      </c>
      <c r="K693" s="944"/>
    </row>
    <row r="694" spans="1:11" ht="30">
      <c r="A694" s="278"/>
      <c r="B694" s="938"/>
      <c r="C694" s="938"/>
      <c r="D694" s="938"/>
      <c r="E694" s="938"/>
      <c r="F694" s="621"/>
      <c r="G694" s="939" t="s">
        <v>703</v>
      </c>
      <c r="H694" s="940" t="s">
        <v>1268</v>
      </c>
      <c r="I694" s="556" t="s">
        <v>1261</v>
      </c>
      <c r="J694" s="556">
        <v>280</v>
      </c>
      <c r="K694" s="944"/>
    </row>
    <row r="695" spans="1:11">
      <c r="A695" s="257"/>
      <c r="B695" s="768"/>
      <c r="C695" s="768"/>
      <c r="D695" s="768"/>
      <c r="E695" s="768"/>
      <c r="F695" s="768"/>
      <c r="G695" s="768"/>
      <c r="H695" s="768"/>
      <c r="I695" s="897" t="s">
        <v>1677</v>
      </c>
      <c r="J695" s="768"/>
      <c r="K695" s="947">
        <v>87000</v>
      </c>
    </row>
    <row r="696" spans="1:11">
      <c r="A696" s="278"/>
      <c r="B696" s="938" t="s">
        <v>309</v>
      </c>
      <c r="C696" s="938"/>
      <c r="D696" s="938"/>
      <c r="E696" s="938"/>
      <c r="F696" s="938"/>
      <c r="G696" s="938"/>
      <c r="H696" s="938" t="s">
        <v>1245</v>
      </c>
      <c r="I696" s="938"/>
      <c r="J696" s="938"/>
      <c r="K696" s="556"/>
    </row>
    <row r="697" spans="1:11">
      <c r="A697" s="278"/>
      <c r="B697" s="938"/>
      <c r="C697" s="938" t="s">
        <v>1222</v>
      </c>
      <c r="D697" s="938"/>
      <c r="E697" s="938"/>
      <c r="F697" s="938"/>
      <c r="G697" s="938"/>
      <c r="H697" s="938" t="s">
        <v>1223</v>
      </c>
      <c r="I697" s="938"/>
      <c r="J697" s="938"/>
      <c r="K697" s="556"/>
    </row>
    <row r="698" spans="1:11">
      <c r="A698" s="278"/>
      <c r="B698" s="938"/>
      <c r="C698" s="938"/>
      <c r="D698" s="938">
        <v>3</v>
      </c>
      <c r="E698" s="938"/>
      <c r="F698" s="938"/>
      <c r="G698" s="938"/>
      <c r="H698" s="938" t="s">
        <v>857</v>
      </c>
      <c r="I698" s="938"/>
      <c r="J698" s="938"/>
      <c r="K698" s="556"/>
    </row>
    <row r="699" spans="1:11">
      <c r="A699" s="278"/>
      <c r="B699" s="938"/>
      <c r="C699" s="938"/>
      <c r="D699" s="938"/>
      <c r="E699" s="938" t="s">
        <v>316</v>
      </c>
      <c r="F699" s="938"/>
      <c r="G699" s="938"/>
      <c r="H699" s="938" t="s">
        <v>1269</v>
      </c>
      <c r="I699" s="938"/>
      <c r="J699" s="938"/>
      <c r="K699" s="556"/>
    </row>
    <row r="700" spans="1:11">
      <c r="A700" s="278"/>
      <c r="B700" s="938"/>
      <c r="C700" s="938"/>
      <c r="D700" s="938"/>
      <c r="E700" s="938"/>
      <c r="F700" s="938" t="s">
        <v>1225</v>
      </c>
      <c r="G700" s="938"/>
      <c r="H700" s="938" t="s">
        <v>1236</v>
      </c>
      <c r="I700" s="938"/>
      <c r="J700" s="938"/>
      <c r="K700" s="938"/>
    </row>
    <row r="701" spans="1:11" ht="30">
      <c r="A701" s="278"/>
      <c r="B701" s="938"/>
      <c r="C701" s="938"/>
      <c r="D701" s="938"/>
      <c r="E701" s="938"/>
      <c r="F701" s="621"/>
      <c r="G701" s="939" t="s">
        <v>1226</v>
      </c>
      <c r="H701" s="940" t="s">
        <v>1270</v>
      </c>
      <c r="I701" s="556"/>
      <c r="J701" s="556"/>
      <c r="K701" s="556"/>
    </row>
    <row r="702" spans="1:11">
      <c r="A702" s="278"/>
      <c r="B702" s="938"/>
      <c r="C702" s="938"/>
      <c r="D702" s="938"/>
      <c r="E702" s="938"/>
      <c r="F702" s="621"/>
      <c r="G702" s="939" t="s">
        <v>700</v>
      </c>
      <c r="H702" s="556" t="s">
        <v>1271</v>
      </c>
      <c r="I702" s="940" t="s">
        <v>1272</v>
      </c>
      <c r="J702" s="556">
        <v>1</v>
      </c>
      <c r="K702" s="944"/>
    </row>
    <row r="703" spans="1:11" ht="30">
      <c r="A703" s="278"/>
      <c r="B703" s="938"/>
      <c r="C703" s="938"/>
      <c r="D703" s="938"/>
      <c r="E703" s="938"/>
      <c r="F703" s="621"/>
      <c r="G703" s="939" t="s">
        <v>703</v>
      </c>
      <c r="H703" s="924" t="s">
        <v>1273</v>
      </c>
      <c r="I703" s="940" t="s">
        <v>1274</v>
      </c>
      <c r="J703" s="556">
        <v>1</v>
      </c>
      <c r="K703" s="944"/>
    </row>
    <row r="704" spans="1:11">
      <c r="A704" s="278"/>
      <c r="B704" s="938"/>
      <c r="C704" s="938"/>
      <c r="D704" s="938"/>
      <c r="E704" s="938"/>
      <c r="F704" s="621"/>
      <c r="G704" s="939" t="s">
        <v>706</v>
      </c>
      <c r="H704" s="821" t="s">
        <v>1275</v>
      </c>
      <c r="I704" s="621" t="s">
        <v>1276</v>
      </c>
      <c r="J704" s="621" t="s">
        <v>1277</v>
      </c>
      <c r="K704" s="944"/>
    </row>
    <row r="705" spans="1:11">
      <c r="A705" s="257"/>
      <c r="B705" s="768"/>
      <c r="C705" s="768"/>
      <c r="D705" s="768"/>
      <c r="E705" s="768"/>
      <c r="F705" s="768"/>
      <c r="G705" s="768"/>
      <c r="H705" s="768"/>
      <c r="I705" s="897" t="s">
        <v>1677</v>
      </c>
      <c r="J705" s="768"/>
      <c r="K705" s="929">
        <v>432000</v>
      </c>
    </row>
    <row r="706" spans="1:11">
      <c r="A706" s="257"/>
      <c r="B706" s="768"/>
      <c r="C706" s="768"/>
      <c r="D706" s="768"/>
      <c r="E706" s="768"/>
      <c r="F706" s="768"/>
      <c r="G706" s="768"/>
      <c r="H706" s="897"/>
      <c r="I706" s="948" t="s">
        <v>1671</v>
      </c>
      <c r="J706" s="768"/>
      <c r="K706" s="883">
        <f>+K655+K667+K677+K686+K695+K705</f>
        <v>18527901.280000001</v>
      </c>
    </row>
    <row r="707" spans="1:11" ht="23.25" thickBot="1">
      <c r="A707" s="594"/>
      <c r="B707" s="594"/>
      <c r="C707" s="594"/>
      <c r="D707" s="594"/>
      <c r="E707" s="594"/>
      <c r="F707" s="594"/>
      <c r="G707" s="594"/>
      <c r="H707" s="1009" t="s">
        <v>1704</v>
      </c>
      <c r="I707" s="594"/>
      <c r="J707" s="594"/>
      <c r="K707" s="594"/>
    </row>
    <row r="708" spans="1:11" ht="15.75" thickBot="1">
      <c r="A708" s="248"/>
      <c r="B708" s="592" t="s">
        <v>683</v>
      </c>
      <c r="C708" s="592" t="s">
        <v>684</v>
      </c>
      <c r="D708" s="592" t="s">
        <v>685</v>
      </c>
      <c r="E708" s="592" t="s">
        <v>686</v>
      </c>
      <c r="F708" s="595" t="s">
        <v>687</v>
      </c>
      <c r="G708" s="597" t="s">
        <v>688</v>
      </c>
      <c r="H708" s="598" t="s">
        <v>1220</v>
      </c>
      <c r="I708" s="601" t="s">
        <v>689</v>
      </c>
      <c r="J708" s="602"/>
      <c r="K708" s="592" t="s">
        <v>690</v>
      </c>
    </row>
    <row r="709" spans="1:11">
      <c r="A709" s="248"/>
      <c r="B709" s="919"/>
      <c r="C709" s="919"/>
      <c r="D709" s="919"/>
      <c r="E709" s="919"/>
      <c r="F709" s="920"/>
      <c r="G709" s="921"/>
      <c r="H709" s="922"/>
      <c r="I709" s="764" t="s">
        <v>691</v>
      </c>
      <c r="J709" s="765" t="s">
        <v>692</v>
      </c>
      <c r="K709" s="919"/>
    </row>
    <row r="710" spans="1:11">
      <c r="A710" s="248"/>
      <c r="B710" s="780"/>
      <c r="C710" s="780"/>
      <c r="D710" s="780"/>
      <c r="E710" s="780"/>
      <c r="F710" s="780"/>
      <c r="G710" s="780"/>
      <c r="H710" s="781" t="s">
        <v>693</v>
      </c>
      <c r="I710" s="780"/>
      <c r="J710" s="780"/>
      <c r="K710" s="782"/>
    </row>
    <row r="711" spans="1:11">
      <c r="A711" s="248"/>
      <c r="B711" s="766"/>
      <c r="C711" s="766"/>
      <c r="D711" s="766"/>
      <c r="E711" s="766"/>
      <c r="F711" s="766"/>
      <c r="G711" s="766"/>
      <c r="H711" s="767"/>
      <c r="I711" s="766"/>
      <c r="J711" s="766"/>
      <c r="K711" s="766"/>
    </row>
    <row r="712" spans="1:11">
      <c r="A712" s="248"/>
      <c r="B712" s="768"/>
      <c r="C712" s="768"/>
      <c r="D712" s="768"/>
      <c r="E712" s="768"/>
      <c r="F712" s="768"/>
      <c r="G712" s="768"/>
      <c r="H712" s="769"/>
      <c r="I712" s="768"/>
      <c r="J712" s="768"/>
      <c r="K712" s="770"/>
    </row>
    <row r="713" spans="1:11">
      <c r="A713" s="248"/>
      <c r="B713" s="949" t="s">
        <v>337</v>
      </c>
      <c r="C713" s="950"/>
      <c r="D713" s="950"/>
      <c r="E713" s="950"/>
      <c r="F713" s="950"/>
      <c r="G713" s="1097" t="s">
        <v>334</v>
      </c>
      <c r="H713" s="1097"/>
      <c r="I713" s="951"/>
      <c r="J713" s="951"/>
      <c r="K713" s="952"/>
    </row>
    <row r="714" spans="1:11">
      <c r="A714" s="248"/>
      <c r="B714" s="950"/>
      <c r="C714" s="953" t="s">
        <v>1278</v>
      </c>
      <c r="D714" s="953"/>
      <c r="E714" s="950"/>
      <c r="F714" s="950"/>
      <c r="G714" s="1097" t="s">
        <v>956</v>
      </c>
      <c r="H714" s="1097"/>
      <c r="I714" s="951"/>
      <c r="J714" s="951"/>
      <c r="K714" s="952"/>
    </row>
    <row r="715" spans="1:11">
      <c r="A715" s="248"/>
      <c r="B715" s="950"/>
      <c r="C715" s="950"/>
      <c r="D715" s="954">
        <v>4</v>
      </c>
      <c r="E715" s="955"/>
      <c r="F715" s="950"/>
      <c r="G715" s="1097" t="s">
        <v>1279</v>
      </c>
      <c r="H715" s="1097"/>
      <c r="I715" s="951"/>
      <c r="J715" s="951"/>
      <c r="K715" s="952"/>
    </row>
    <row r="716" spans="1:11">
      <c r="A716" s="248"/>
      <c r="B716" s="950"/>
      <c r="C716" s="950"/>
      <c r="D716" s="954"/>
      <c r="E716" s="955" t="s">
        <v>338</v>
      </c>
      <c r="F716" s="950"/>
      <c r="G716" s="955" t="s">
        <v>1280</v>
      </c>
      <c r="H716" s="955"/>
      <c r="I716" s="951"/>
      <c r="J716" s="951"/>
      <c r="K716" s="952"/>
    </row>
    <row r="717" spans="1:11">
      <c r="A717" s="248"/>
      <c r="B717" s="950"/>
      <c r="C717" s="950"/>
      <c r="D717" s="950"/>
      <c r="E717" s="950"/>
      <c r="F717" s="956" t="s">
        <v>336</v>
      </c>
      <c r="G717" s="1098" t="s">
        <v>1281</v>
      </c>
      <c r="H717" s="1098"/>
      <c r="I717" s="951"/>
      <c r="J717" s="951"/>
      <c r="K717" s="952"/>
    </row>
    <row r="718" spans="1:11" ht="30">
      <c r="A718" s="248"/>
      <c r="B718" s="957"/>
      <c r="C718" s="957"/>
      <c r="D718" s="957"/>
      <c r="E718" s="957"/>
      <c r="F718" s="957"/>
      <c r="G718" s="958" t="s">
        <v>1282</v>
      </c>
      <c r="H718" s="959" t="s">
        <v>1283</v>
      </c>
      <c r="I718" s="957"/>
      <c r="J718" s="957"/>
      <c r="K718" s="960"/>
    </row>
    <row r="719" spans="1:11" ht="60">
      <c r="A719" s="248"/>
      <c r="B719" s="742"/>
      <c r="C719" s="742"/>
      <c r="D719" s="742"/>
      <c r="E719" s="742"/>
      <c r="F719" s="742"/>
      <c r="G719" s="961" t="s">
        <v>700</v>
      </c>
      <c r="H719" s="962" t="s">
        <v>1284</v>
      </c>
      <c r="I719" s="775" t="s">
        <v>1285</v>
      </c>
      <c r="J719" s="775">
        <v>500</v>
      </c>
      <c r="K719" s="963"/>
    </row>
    <row r="720" spans="1:11" ht="45">
      <c r="A720" s="248"/>
      <c r="B720" s="742"/>
      <c r="C720" s="742"/>
      <c r="D720" s="742"/>
      <c r="E720" s="742"/>
      <c r="F720" s="742"/>
      <c r="G720" s="961" t="s">
        <v>703</v>
      </c>
      <c r="H720" s="797" t="s">
        <v>1286</v>
      </c>
      <c r="I720" s="775" t="s">
        <v>877</v>
      </c>
      <c r="J720" s="775">
        <v>365</v>
      </c>
      <c r="K720" s="963"/>
    </row>
    <row r="721" spans="1:11" ht="30">
      <c r="A721" s="248"/>
      <c r="B721" s="742"/>
      <c r="C721" s="742"/>
      <c r="D721" s="742"/>
      <c r="E721" s="742"/>
      <c r="F721" s="742"/>
      <c r="G721" s="961" t="s">
        <v>706</v>
      </c>
      <c r="H721" s="797" t="s">
        <v>1287</v>
      </c>
      <c r="I721" s="775" t="s">
        <v>1288</v>
      </c>
      <c r="J721" s="775">
        <v>3200</v>
      </c>
      <c r="K721" s="963"/>
    </row>
    <row r="722" spans="1:11">
      <c r="A722" s="248"/>
      <c r="B722" s="742"/>
      <c r="C722" s="742"/>
      <c r="D722" s="742"/>
      <c r="E722" s="742"/>
      <c r="F722" s="742"/>
      <c r="G722" s="961" t="s">
        <v>709</v>
      </c>
      <c r="H722" s="797" t="s">
        <v>1289</v>
      </c>
      <c r="I722" s="777" t="s">
        <v>1290</v>
      </c>
      <c r="J722" s="775">
        <v>120</v>
      </c>
      <c r="K722" s="963"/>
    </row>
    <row r="723" spans="1:11">
      <c r="A723" s="248"/>
      <c r="B723" s="957"/>
      <c r="C723" s="957"/>
      <c r="D723" s="957"/>
      <c r="E723" s="957"/>
      <c r="F723" s="957"/>
      <c r="G723" s="958" t="s">
        <v>1291</v>
      </c>
      <c r="H723" s="959" t="s">
        <v>1292</v>
      </c>
      <c r="I723" s="957"/>
      <c r="J723" s="957"/>
      <c r="K723" s="960"/>
    </row>
    <row r="724" spans="1:11" ht="60">
      <c r="A724" s="248"/>
      <c r="B724" s="742"/>
      <c r="C724" s="742"/>
      <c r="D724" s="742"/>
      <c r="E724" s="742"/>
      <c r="F724" s="742"/>
      <c r="G724" s="961" t="s">
        <v>700</v>
      </c>
      <c r="H724" s="797" t="s">
        <v>1293</v>
      </c>
      <c r="I724" s="742" t="s">
        <v>877</v>
      </c>
      <c r="J724" s="742">
        <v>365</v>
      </c>
      <c r="K724" s="742"/>
    </row>
    <row r="725" spans="1:11">
      <c r="A725" s="248"/>
      <c r="B725" s="742"/>
      <c r="C725" s="742"/>
      <c r="D725" s="742"/>
      <c r="E725" s="742"/>
      <c r="F725" s="742"/>
      <c r="G725" s="961" t="s">
        <v>703</v>
      </c>
      <c r="H725" s="797" t="s">
        <v>1294</v>
      </c>
      <c r="I725" s="742" t="s">
        <v>1295</v>
      </c>
      <c r="J725" s="742">
        <v>1</v>
      </c>
      <c r="K725" s="742"/>
    </row>
    <row r="726" spans="1:11" ht="30">
      <c r="A726" s="248"/>
      <c r="B726" s="957"/>
      <c r="C726" s="957"/>
      <c r="D726" s="957"/>
      <c r="E726" s="957"/>
      <c r="F726" s="957"/>
      <c r="G726" s="958" t="s">
        <v>1296</v>
      </c>
      <c r="H726" s="959" t="s">
        <v>1297</v>
      </c>
      <c r="I726" s="957"/>
      <c r="J726" s="957"/>
      <c r="K726" s="960"/>
    </row>
    <row r="727" spans="1:11" ht="30">
      <c r="A727" s="248"/>
      <c r="B727" s="742"/>
      <c r="C727" s="742"/>
      <c r="D727" s="742"/>
      <c r="E727" s="742"/>
      <c r="F727" s="742"/>
      <c r="G727" s="961" t="s">
        <v>700</v>
      </c>
      <c r="H727" s="797" t="s">
        <v>1298</v>
      </c>
      <c r="I727" s="742" t="s">
        <v>1299</v>
      </c>
      <c r="J727" s="742">
        <v>180</v>
      </c>
      <c r="K727" s="742"/>
    </row>
    <row r="728" spans="1:11" ht="30">
      <c r="A728" s="248"/>
      <c r="B728" s="742"/>
      <c r="C728" s="742"/>
      <c r="D728" s="742"/>
      <c r="E728" s="742"/>
      <c r="F728" s="742"/>
      <c r="G728" s="961" t="s">
        <v>703</v>
      </c>
      <c r="H728" s="797" t="s">
        <v>1300</v>
      </c>
      <c r="I728" s="742" t="s">
        <v>726</v>
      </c>
      <c r="J728" s="742">
        <v>120</v>
      </c>
      <c r="K728" s="742"/>
    </row>
    <row r="729" spans="1:11">
      <c r="A729" s="248"/>
      <c r="B729" s="957"/>
      <c r="C729" s="957"/>
      <c r="D729" s="957"/>
      <c r="E729" s="957"/>
      <c r="F729" s="957"/>
      <c r="G729" s="958" t="s">
        <v>1301</v>
      </c>
      <c r="H729" s="964" t="s">
        <v>1302</v>
      </c>
      <c r="I729" s="957"/>
      <c r="J729" s="957"/>
      <c r="K729" s="960"/>
    </row>
    <row r="730" spans="1:11" ht="45">
      <c r="A730" s="248"/>
      <c r="B730" s="742"/>
      <c r="C730" s="742"/>
      <c r="D730" s="742"/>
      <c r="E730" s="742"/>
      <c r="F730" s="742"/>
      <c r="G730" s="961" t="s">
        <v>700</v>
      </c>
      <c r="H730" s="797" t="s">
        <v>1303</v>
      </c>
      <c r="I730" s="742" t="s">
        <v>1304</v>
      </c>
      <c r="J730" s="742">
        <v>17</v>
      </c>
      <c r="K730" s="742"/>
    </row>
    <row r="731" spans="1:11" ht="30">
      <c r="A731" s="248"/>
      <c r="B731" s="742"/>
      <c r="C731" s="742"/>
      <c r="D731" s="742"/>
      <c r="E731" s="742"/>
      <c r="F731" s="742"/>
      <c r="G731" s="961" t="s">
        <v>703</v>
      </c>
      <c r="H731" s="797" t="s">
        <v>1305</v>
      </c>
      <c r="I731" s="742" t="s">
        <v>1255</v>
      </c>
      <c r="J731" s="742">
        <v>1</v>
      </c>
      <c r="K731" s="742"/>
    </row>
    <row r="732" spans="1:11">
      <c r="A732" s="248"/>
      <c r="B732" s="957"/>
      <c r="C732" s="957"/>
      <c r="D732" s="957"/>
      <c r="E732" s="957"/>
      <c r="F732" s="957"/>
      <c r="G732" s="965"/>
      <c r="H732" s="966"/>
      <c r="I732" s="957"/>
      <c r="J732" s="957"/>
      <c r="K732" s="957"/>
    </row>
    <row r="733" spans="1:11">
      <c r="A733" s="248"/>
      <c r="B733" s="742"/>
      <c r="C733" s="742"/>
      <c r="D733" s="742"/>
      <c r="E733" s="742"/>
      <c r="F733" s="742"/>
      <c r="G733" s="961"/>
      <c r="H733" s="967" t="s">
        <v>718</v>
      </c>
      <c r="I733" s="775"/>
      <c r="J733" s="775"/>
      <c r="K733" s="963">
        <f>6282272.76+18931274.71</f>
        <v>25213547.469999999</v>
      </c>
    </row>
    <row r="734" spans="1:11" ht="23.25" thickBot="1">
      <c r="A734" s="594"/>
      <c r="B734" s="594"/>
      <c r="C734" s="594"/>
      <c r="D734" s="594"/>
      <c r="E734" s="594"/>
      <c r="F734" s="594"/>
      <c r="G734" s="594"/>
      <c r="H734" s="594" t="s">
        <v>1306</v>
      </c>
      <c r="I734" s="594"/>
      <c r="J734" s="594"/>
      <c r="K734" s="594"/>
    </row>
    <row r="735" spans="1:11" ht="15.75" thickBot="1">
      <c r="A735" s="248"/>
      <c r="B735" s="592" t="s">
        <v>683</v>
      </c>
      <c r="C735" s="592" t="s">
        <v>684</v>
      </c>
      <c r="D735" s="592" t="s">
        <v>685</v>
      </c>
      <c r="E735" s="592" t="s">
        <v>686</v>
      </c>
      <c r="F735" s="595" t="s">
        <v>687</v>
      </c>
      <c r="G735" s="597" t="s">
        <v>688</v>
      </c>
      <c r="H735" s="598" t="s">
        <v>1220</v>
      </c>
      <c r="I735" s="601" t="s">
        <v>689</v>
      </c>
      <c r="J735" s="602"/>
      <c r="K735" s="592" t="s">
        <v>690</v>
      </c>
    </row>
    <row r="736" spans="1:11">
      <c r="A736" s="248"/>
      <c r="B736" s="919"/>
      <c r="C736" s="919"/>
      <c r="D736" s="919"/>
      <c r="E736" s="919"/>
      <c r="F736" s="920"/>
      <c r="G736" s="921"/>
      <c r="H736" s="922"/>
      <c r="I736" s="764" t="s">
        <v>691</v>
      </c>
      <c r="J736" s="765" t="s">
        <v>692</v>
      </c>
      <c r="K736" s="919"/>
    </row>
    <row r="737" spans="1:11">
      <c r="A737" s="248"/>
      <c r="B737" s="780"/>
      <c r="C737" s="780"/>
      <c r="D737" s="780"/>
      <c r="E737" s="780"/>
      <c r="F737" s="780"/>
      <c r="G737" s="780"/>
      <c r="H737" s="781" t="s">
        <v>693</v>
      </c>
      <c r="I737" s="780"/>
      <c r="J737" s="780"/>
      <c r="K737" s="782"/>
    </row>
    <row r="738" spans="1:11">
      <c r="A738" s="248"/>
      <c r="B738" s="766"/>
      <c r="C738" s="766"/>
      <c r="D738" s="766"/>
      <c r="E738" s="766"/>
      <c r="F738" s="766"/>
      <c r="G738" s="766"/>
      <c r="H738" s="767"/>
      <c r="I738" s="766"/>
      <c r="J738" s="766"/>
      <c r="K738" s="766"/>
    </row>
    <row r="739" spans="1:11">
      <c r="A739" s="248"/>
      <c r="B739" s="766"/>
      <c r="C739" s="766"/>
      <c r="D739" s="766"/>
      <c r="E739" s="766"/>
      <c r="F739" s="766"/>
      <c r="G739" s="766"/>
      <c r="H739" s="767"/>
      <c r="I739" s="766"/>
      <c r="J739" s="766"/>
      <c r="K739" s="766"/>
    </row>
    <row r="740" spans="1:11">
      <c r="A740" s="248"/>
      <c r="B740" s="949" t="s">
        <v>350</v>
      </c>
      <c r="C740" s="950"/>
      <c r="D740" s="950"/>
      <c r="E740" s="950"/>
      <c r="F740" s="950"/>
      <c r="G740" s="1097" t="s">
        <v>1307</v>
      </c>
      <c r="H740" s="1097"/>
      <c r="I740" s="951"/>
      <c r="J740" s="951"/>
      <c r="K740" s="952"/>
    </row>
    <row r="741" spans="1:11">
      <c r="A741" s="248"/>
      <c r="B741" s="950"/>
      <c r="C741" s="953">
        <v>4.4000000000000004</v>
      </c>
      <c r="D741" s="953"/>
      <c r="E741" s="950"/>
      <c r="F741" s="950"/>
      <c r="G741" s="1097" t="s">
        <v>1109</v>
      </c>
      <c r="H741" s="1097"/>
      <c r="I741" s="951"/>
      <c r="J741" s="951"/>
      <c r="K741" s="952"/>
    </row>
    <row r="742" spans="1:11">
      <c r="A742" s="248"/>
      <c r="B742" s="950"/>
      <c r="C742" s="950"/>
      <c r="D742" s="954">
        <v>6</v>
      </c>
      <c r="E742" s="955"/>
      <c r="F742" s="950"/>
      <c r="G742" s="1097" t="s">
        <v>957</v>
      </c>
      <c r="H742" s="1097"/>
      <c r="I742" s="951"/>
      <c r="J742" s="951"/>
      <c r="K742" s="952"/>
    </row>
    <row r="743" spans="1:11">
      <c r="A743" s="248"/>
      <c r="B743" s="950"/>
      <c r="C743" s="950"/>
      <c r="D743" s="954"/>
      <c r="E743" s="955" t="s">
        <v>351</v>
      </c>
      <c r="F743" s="950"/>
      <c r="G743" s="1097" t="s">
        <v>1308</v>
      </c>
      <c r="H743" s="1097"/>
      <c r="I743" s="951"/>
      <c r="J743" s="951"/>
      <c r="K743" s="952"/>
    </row>
    <row r="744" spans="1:11">
      <c r="A744" s="248"/>
      <c r="B744" s="950"/>
      <c r="C744" s="950"/>
      <c r="D744" s="950"/>
      <c r="E744" s="950"/>
      <c r="F744" s="956" t="s">
        <v>349</v>
      </c>
      <c r="G744" s="1098" t="s">
        <v>1309</v>
      </c>
      <c r="H744" s="1098"/>
      <c r="I744" s="951"/>
      <c r="J744" s="951"/>
      <c r="K744" s="952"/>
    </row>
    <row r="745" spans="1:11" ht="30">
      <c r="A745" s="248"/>
      <c r="B745" s="968"/>
      <c r="C745" s="968"/>
      <c r="D745" s="968"/>
      <c r="E745" s="968"/>
      <c r="F745" s="968"/>
      <c r="G745" s="939" t="s">
        <v>1226</v>
      </c>
      <c r="H745" s="969" t="s">
        <v>1310</v>
      </c>
      <c r="I745" s="968"/>
      <c r="J745" s="968"/>
      <c r="K745" s="968"/>
    </row>
    <row r="746" spans="1:11" ht="30">
      <c r="A746" s="248"/>
      <c r="B746" s="968"/>
      <c r="C746" s="968"/>
      <c r="D746" s="968"/>
      <c r="E746" s="968"/>
      <c r="F746" s="968"/>
      <c r="G746" s="939" t="s">
        <v>700</v>
      </c>
      <c r="H746" s="970" t="s">
        <v>1311</v>
      </c>
      <c r="I746" s="971" t="s">
        <v>1312</v>
      </c>
      <c r="J746" s="972" t="s">
        <v>1313</v>
      </c>
      <c r="K746" s="968"/>
    </row>
    <row r="747" spans="1:11" ht="30">
      <c r="A747" s="248"/>
      <c r="B747" s="968"/>
      <c r="C747" s="968"/>
      <c r="D747" s="968"/>
      <c r="E747" s="968"/>
      <c r="F747" s="968"/>
      <c r="G747" s="939" t="s">
        <v>703</v>
      </c>
      <c r="H747" s="970" t="s">
        <v>1314</v>
      </c>
      <c r="I747" s="972" t="s">
        <v>1315</v>
      </c>
      <c r="J747" s="972">
        <v>72</v>
      </c>
      <c r="K747" s="968"/>
    </row>
    <row r="748" spans="1:11" ht="30">
      <c r="A748" s="248"/>
      <c r="B748" s="968"/>
      <c r="C748" s="968"/>
      <c r="D748" s="968"/>
      <c r="E748" s="968"/>
      <c r="F748" s="968"/>
      <c r="G748" s="939" t="s">
        <v>706</v>
      </c>
      <c r="H748" s="841" t="s">
        <v>1316</v>
      </c>
      <c r="I748" s="971" t="s">
        <v>1317</v>
      </c>
      <c r="J748" s="968"/>
      <c r="K748" s="968"/>
    </row>
    <row r="749" spans="1:11" ht="30">
      <c r="A749" s="248"/>
      <c r="B749" s="968"/>
      <c r="C749" s="968"/>
      <c r="D749" s="968"/>
      <c r="E749" s="968"/>
      <c r="F749" s="968"/>
      <c r="G749" s="939" t="s">
        <v>709</v>
      </c>
      <c r="H749" s="841" t="s">
        <v>1318</v>
      </c>
      <c r="I749" s="971" t="s">
        <v>1319</v>
      </c>
      <c r="J749" s="971">
        <v>13</v>
      </c>
      <c r="K749" s="968"/>
    </row>
    <row r="750" spans="1:11" ht="30">
      <c r="A750" s="248"/>
      <c r="B750" s="968"/>
      <c r="C750" s="968"/>
      <c r="D750" s="968"/>
      <c r="E750" s="968"/>
      <c r="F750" s="968"/>
      <c r="G750" s="939" t="s">
        <v>1320</v>
      </c>
      <c r="H750" s="969" t="s">
        <v>1321</v>
      </c>
      <c r="I750" s="968"/>
      <c r="J750" s="968"/>
      <c r="K750" s="968"/>
    </row>
    <row r="751" spans="1:11" ht="30">
      <c r="A751" s="248"/>
      <c r="B751" s="968"/>
      <c r="C751" s="968"/>
      <c r="D751" s="968"/>
      <c r="E751" s="968"/>
      <c r="F751" s="968"/>
      <c r="G751" s="939" t="s">
        <v>700</v>
      </c>
      <c r="H751" s="841" t="s">
        <v>1322</v>
      </c>
      <c r="I751" s="973" t="s">
        <v>1323</v>
      </c>
      <c r="J751" s="971">
        <v>240</v>
      </c>
      <c r="K751" s="968"/>
    </row>
    <row r="752" spans="1:11" ht="30">
      <c r="A752" s="248"/>
      <c r="B752" s="968"/>
      <c r="C752" s="968"/>
      <c r="D752" s="968"/>
      <c r="E752" s="968"/>
      <c r="F752" s="968"/>
      <c r="G752" s="939" t="s">
        <v>703</v>
      </c>
      <c r="H752" s="841" t="s">
        <v>1324</v>
      </c>
      <c r="I752" s="973" t="s">
        <v>1325</v>
      </c>
      <c r="J752" s="971">
        <v>4</v>
      </c>
      <c r="K752" s="968"/>
    </row>
    <row r="753" spans="1:11">
      <c r="A753" s="248"/>
      <c r="B753" s="742"/>
      <c r="C753" s="742"/>
      <c r="D753" s="742"/>
      <c r="E753" s="742"/>
      <c r="F753" s="742"/>
      <c r="G753" s="750"/>
      <c r="H753" s="967" t="s">
        <v>718</v>
      </c>
      <c r="I753" s="775"/>
      <c r="J753" s="775"/>
      <c r="K753" s="974">
        <v>8073959.3200000003</v>
      </c>
    </row>
    <row r="754" spans="1:11" ht="23.25" thickBot="1">
      <c r="A754" s="594"/>
      <c r="B754" s="1100" t="s">
        <v>358</v>
      </c>
      <c r="C754" s="1100"/>
      <c r="D754" s="1100"/>
      <c r="E754" s="1100"/>
      <c r="F754" s="1100"/>
      <c r="G754" s="1100"/>
      <c r="H754" s="1100"/>
      <c r="I754" s="1100"/>
      <c r="J754" s="1100"/>
      <c r="K754" s="1100"/>
    </row>
    <row r="755" spans="1:11" ht="15.75" thickBot="1">
      <c r="A755" s="248"/>
      <c r="B755" s="592" t="s">
        <v>683</v>
      </c>
      <c r="C755" s="592" t="s">
        <v>684</v>
      </c>
      <c r="D755" s="592" t="s">
        <v>685</v>
      </c>
      <c r="E755" s="592" t="s">
        <v>686</v>
      </c>
      <c r="F755" s="595" t="s">
        <v>687</v>
      </c>
      <c r="G755" s="597" t="s">
        <v>688</v>
      </c>
      <c r="H755" s="598" t="s">
        <v>1220</v>
      </c>
      <c r="I755" s="601" t="s">
        <v>689</v>
      </c>
      <c r="J755" s="602"/>
      <c r="K755" s="592" t="s">
        <v>690</v>
      </c>
    </row>
    <row r="756" spans="1:11" ht="15.75" thickBot="1">
      <c r="A756" s="248"/>
      <c r="B756" s="593"/>
      <c r="C756" s="593"/>
      <c r="D756" s="593"/>
      <c r="E756" s="593"/>
      <c r="F756" s="596"/>
      <c r="G756" s="599"/>
      <c r="H756" s="600"/>
      <c r="I756" s="249" t="s">
        <v>691</v>
      </c>
      <c r="J756" s="250" t="s">
        <v>692</v>
      </c>
      <c r="K756" s="593"/>
    </row>
    <row r="757" spans="1:11">
      <c r="A757" s="248"/>
      <c r="B757" s="251"/>
      <c r="C757" s="251"/>
      <c r="D757" s="251"/>
      <c r="E757" s="251"/>
      <c r="F757" s="251"/>
      <c r="G757" s="251"/>
      <c r="H757" s="252" t="s">
        <v>693</v>
      </c>
      <c r="I757" s="251"/>
      <c r="J757" s="251"/>
      <c r="K757" s="254"/>
    </row>
    <row r="758" spans="1:11">
      <c r="A758" s="248"/>
      <c r="B758" s="255"/>
      <c r="C758" s="255"/>
      <c r="D758" s="255"/>
      <c r="E758" s="255"/>
      <c r="F758" s="255"/>
      <c r="G758" s="255"/>
      <c r="H758" s="256"/>
      <c r="I758" s="255"/>
      <c r="J758" s="255"/>
      <c r="K758" s="255"/>
    </row>
    <row r="759" spans="1:11">
      <c r="B759" s="260" t="s">
        <v>360</v>
      </c>
      <c r="C759" s="261"/>
      <c r="D759" s="261"/>
      <c r="E759" s="261"/>
      <c r="F759" s="261"/>
      <c r="G759" s="1101" t="s">
        <v>358</v>
      </c>
      <c r="H759" s="1101"/>
      <c r="I759" s="262"/>
      <c r="J759" s="262"/>
      <c r="K759" s="263"/>
    </row>
    <row r="760" spans="1:11">
      <c r="B760" s="261"/>
      <c r="C760" s="264">
        <v>4.0999999999999996</v>
      </c>
      <c r="D760" s="264"/>
      <c r="E760" s="261"/>
      <c r="F760" s="261"/>
      <c r="G760" s="1099" t="s">
        <v>1026</v>
      </c>
      <c r="H760" s="1099"/>
      <c r="I760" s="262"/>
      <c r="J760" s="262"/>
      <c r="K760" s="263"/>
    </row>
    <row r="761" spans="1:11">
      <c r="B761" s="261"/>
      <c r="C761" s="264"/>
      <c r="D761" s="265">
        <v>4</v>
      </c>
      <c r="E761" s="261"/>
      <c r="F761" s="261"/>
      <c r="G761" s="1099" t="s">
        <v>1326</v>
      </c>
      <c r="H761" s="1099"/>
      <c r="I761" s="262"/>
      <c r="J761" s="262"/>
      <c r="K761" s="263"/>
    </row>
    <row r="762" spans="1:11">
      <c r="B762" s="261"/>
      <c r="C762" s="261"/>
      <c r="D762" s="261"/>
      <c r="E762" s="590" t="s">
        <v>361</v>
      </c>
      <c r="F762" s="261"/>
      <c r="G762" s="1099" t="s">
        <v>1327</v>
      </c>
      <c r="H762" s="1099"/>
      <c r="I762" s="262"/>
      <c r="J762" s="262"/>
      <c r="K762" s="263"/>
    </row>
    <row r="763" spans="1:11">
      <c r="B763" s="261"/>
      <c r="C763" s="261"/>
      <c r="D763" s="261"/>
      <c r="E763" s="261"/>
      <c r="F763" s="266" t="s">
        <v>359</v>
      </c>
      <c r="G763" s="1099" t="s">
        <v>358</v>
      </c>
      <c r="H763" s="1099"/>
      <c r="I763" s="262"/>
      <c r="J763" s="262"/>
      <c r="K763" s="263"/>
    </row>
    <row r="764" spans="1:11" ht="30">
      <c r="B764" s="269"/>
      <c r="C764" s="269"/>
      <c r="D764" s="269"/>
      <c r="E764" s="269"/>
      <c r="F764" s="269"/>
      <c r="G764" s="279" t="s">
        <v>1328</v>
      </c>
      <c r="H764" s="280" t="s">
        <v>1329</v>
      </c>
      <c r="I764" s="269"/>
      <c r="J764" s="269"/>
      <c r="K764" s="268"/>
    </row>
    <row r="765" spans="1:11" ht="30">
      <c r="B765" s="269"/>
      <c r="C765" s="269"/>
      <c r="D765" s="269"/>
      <c r="E765" s="269"/>
      <c r="F765" s="269"/>
      <c r="G765" s="279" t="s">
        <v>1330</v>
      </c>
      <c r="H765" s="281" t="s">
        <v>1331</v>
      </c>
      <c r="I765" s="269" t="s">
        <v>1332</v>
      </c>
      <c r="J765" s="269">
        <v>840</v>
      </c>
      <c r="K765" s="268"/>
    </row>
    <row r="766" spans="1:11" ht="30">
      <c r="B766" s="269"/>
      <c r="C766" s="269"/>
      <c r="D766" s="269"/>
      <c r="E766" s="269"/>
      <c r="F766" s="269"/>
      <c r="G766" s="279" t="s">
        <v>1333</v>
      </c>
      <c r="H766" s="281" t="s">
        <v>1334</v>
      </c>
      <c r="I766" s="269" t="s">
        <v>1335</v>
      </c>
      <c r="J766" s="269">
        <v>12</v>
      </c>
      <c r="K766" s="268"/>
    </row>
    <row r="767" spans="1:11" ht="30">
      <c r="B767" s="269"/>
      <c r="C767" s="269"/>
      <c r="D767" s="269"/>
      <c r="E767" s="269"/>
      <c r="F767" s="269"/>
      <c r="G767" s="279" t="s">
        <v>1336</v>
      </c>
      <c r="H767" s="281" t="s">
        <v>1337</v>
      </c>
      <c r="I767" s="269" t="s">
        <v>726</v>
      </c>
      <c r="J767" s="269">
        <v>3</v>
      </c>
      <c r="K767" s="268"/>
    </row>
    <row r="768" spans="1:11" ht="30">
      <c r="B768" s="269"/>
      <c r="C768" s="269"/>
      <c r="D768" s="269"/>
      <c r="E768" s="269"/>
      <c r="F768" s="269"/>
      <c r="G768" s="279" t="s">
        <v>1338</v>
      </c>
      <c r="H768" s="281" t="s">
        <v>1339</v>
      </c>
      <c r="I768" s="269" t="s">
        <v>1340</v>
      </c>
      <c r="J768" s="269">
        <v>390</v>
      </c>
      <c r="K768" s="268"/>
    </row>
    <row r="769" spans="1:11" ht="30">
      <c r="B769" s="269"/>
      <c r="C769" s="269"/>
      <c r="D769" s="269"/>
      <c r="E769" s="269"/>
      <c r="F769" s="269"/>
      <c r="G769" s="279" t="s">
        <v>1341</v>
      </c>
      <c r="H769" s="281" t="s">
        <v>1342</v>
      </c>
      <c r="I769" s="269" t="s">
        <v>1343</v>
      </c>
      <c r="J769" s="269">
        <v>1</v>
      </c>
      <c r="K769" s="268"/>
    </row>
    <row r="770" spans="1:11" ht="30">
      <c r="B770" s="269"/>
      <c r="C770" s="269"/>
      <c r="D770" s="269"/>
      <c r="E770" s="269"/>
      <c r="F770" s="269"/>
      <c r="G770" s="279" t="s">
        <v>1344</v>
      </c>
      <c r="H770" s="281" t="s">
        <v>1345</v>
      </c>
      <c r="I770" s="269" t="s">
        <v>1325</v>
      </c>
      <c r="J770" s="269">
        <v>9</v>
      </c>
      <c r="K770" s="268"/>
    </row>
    <row r="771" spans="1:11">
      <c r="B771" s="269"/>
      <c r="C771" s="269"/>
      <c r="D771" s="269"/>
      <c r="E771" s="269"/>
      <c r="F771" s="269"/>
      <c r="G771" s="279" t="s">
        <v>1346</v>
      </c>
      <c r="H771" s="281" t="s">
        <v>1347</v>
      </c>
      <c r="I771" s="269" t="s">
        <v>726</v>
      </c>
      <c r="J771" s="269">
        <v>37</v>
      </c>
      <c r="K771" s="268"/>
    </row>
    <row r="772" spans="1:11">
      <c r="B772" s="269"/>
      <c r="C772" s="269"/>
      <c r="D772" s="269"/>
      <c r="E772" s="269"/>
      <c r="F772" s="269"/>
      <c r="G772" s="603"/>
      <c r="H772" s="603"/>
      <c r="I772" s="269"/>
      <c r="J772" s="269"/>
      <c r="K772" s="268"/>
    </row>
    <row r="773" spans="1:11" ht="15" customHeight="1">
      <c r="B773" s="269"/>
      <c r="C773" s="269"/>
      <c r="D773" s="269"/>
      <c r="E773" s="1102"/>
      <c r="F773" s="1102"/>
      <c r="G773" s="1102"/>
      <c r="H773" s="1102"/>
      <c r="I773" s="1102"/>
      <c r="J773" s="1102"/>
      <c r="K773" s="1102"/>
    </row>
    <row r="774" spans="1:11">
      <c r="B774" s="257"/>
      <c r="C774" s="257"/>
      <c r="D774" s="257"/>
      <c r="E774" s="257"/>
      <c r="F774" s="257"/>
      <c r="G774" s="257"/>
      <c r="H774" s="252" t="s">
        <v>693</v>
      </c>
      <c r="I774" s="1103" t="s">
        <v>1680</v>
      </c>
      <c r="J774" s="1103"/>
      <c r="K774" s="270">
        <f>799428.66+1001866.6</f>
        <v>1801295.26</v>
      </c>
    </row>
    <row r="775" spans="1:11" ht="23.25" thickBot="1">
      <c r="A775" s="594"/>
      <c r="B775" s="1100" t="s">
        <v>1722</v>
      </c>
      <c r="C775" s="1100"/>
      <c r="D775" s="1100"/>
      <c r="E775" s="1100"/>
      <c r="F775" s="1100"/>
      <c r="G775" s="1100"/>
      <c r="H775" s="1100"/>
      <c r="I775" s="1100"/>
      <c r="J775" s="1100"/>
      <c r="K775" s="1100"/>
    </row>
    <row r="776" spans="1:11" ht="15.75" thickBot="1">
      <c r="A776" s="248"/>
      <c r="B776" s="592" t="s">
        <v>683</v>
      </c>
      <c r="C776" s="592" t="s">
        <v>684</v>
      </c>
      <c r="D776" s="592" t="s">
        <v>685</v>
      </c>
      <c r="E776" s="592" t="s">
        <v>686</v>
      </c>
      <c r="F776" s="595" t="s">
        <v>687</v>
      </c>
      <c r="G776" s="597" t="s">
        <v>688</v>
      </c>
      <c r="H776" s="598" t="s">
        <v>1220</v>
      </c>
      <c r="I776" s="601" t="s">
        <v>689</v>
      </c>
      <c r="J776" s="602"/>
      <c r="K776" s="592" t="s">
        <v>690</v>
      </c>
    </row>
    <row r="777" spans="1:11">
      <c r="A777" s="248"/>
      <c r="B777" s="919"/>
      <c r="C777" s="919"/>
      <c r="D777" s="919"/>
      <c r="E777" s="919"/>
      <c r="F777" s="920"/>
      <c r="G777" s="921"/>
      <c r="H777" s="922"/>
      <c r="I777" s="764" t="s">
        <v>691</v>
      </c>
      <c r="J777" s="765" t="s">
        <v>692</v>
      </c>
      <c r="K777" s="919"/>
    </row>
    <row r="778" spans="1:11">
      <c r="A778" s="248"/>
      <c r="B778" s="780"/>
      <c r="C778" s="780"/>
      <c r="D778" s="780"/>
      <c r="E778" s="780"/>
      <c r="F778" s="780"/>
      <c r="G778" s="780"/>
      <c r="H778" s="621"/>
      <c r="I778" s="780"/>
      <c r="J778" s="780"/>
      <c r="K778" s="782"/>
    </row>
    <row r="779" spans="1:11">
      <c r="A779" s="248"/>
      <c r="B779" s="766"/>
      <c r="C779" s="766"/>
      <c r="D779" s="766"/>
      <c r="E779" s="766"/>
      <c r="F779" s="766"/>
      <c r="G779" s="766"/>
      <c r="H779" s="767"/>
      <c r="I779" s="766"/>
      <c r="J779" s="766"/>
      <c r="K779" s="766"/>
    </row>
    <row r="780" spans="1:11">
      <c r="A780" s="248"/>
      <c r="B780" s="740" t="s">
        <v>337</v>
      </c>
      <c r="C780" s="741"/>
      <c r="D780" s="741"/>
      <c r="E780" s="741"/>
      <c r="F780" s="741"/>
      <c r="G780" s="742"/>
      <c r="H780" s="741" t="s">
        <v>1348</v>
      </c>
      <c r="I780" s="741"/>
      <c r="J780" s="741"/>
      <c r="K780" s="741"/>
    </row>
    <row r="781" spans="1:11">
      <c r="A781" s="248"/>
      <c r="B781" s="741"/>
      <c r="C781" s="744">
        <v>4</v>
      </c>
      <c r="D781" s="744"/>
      <c r="E781" s="741"/>
      <c r="F781" s="741"/>
      <c r="G781" s="742"/>
      <c r="H781" s="741"/>
      <c r="I781" s="741"/>
      <c r="J781" s="741"/>
      <c r="K781" s="741"/>
    </row>
    <row r="782" spans="1:11">
      <c r="A782" s="248"/>
      <c r="B782" s="741"/>
      <c r="C782" s="744"/>
      <c r="D782" s="745">
        <v>4.4000000000000004</v>
      </c>
      <c r="E782" s="741"/>
      <c r="F782" s="741"/>
      <c r="G782" s="742"/>
      <c r="H782" s="741" t="s">
        <v>1279</v>
      </c>
      <c r="I782" s="741"/>
      <c r="J782" s="741"/>
      <c r="K782" s="741"/>
    </row>
    <row r="783" spans="1:11">
      <c r="A783" s="248"/>
      <c r="B783" s="741"/>
      <c r="C783" s="741"/>
      <c r="D783" s="741"/>
      <c r="E783" s="746" t="s">
        <v>371</v>
      </c>
      <c r="F783" s="741"/>
      <c r="G783" s="742"/>
      <c r="H783" s="741" t="s">
        <v>1349</v>
      </c>
      <c r="I783" s="741"/>
      <c r="J783" s="741"/>
      <c r="K783" s="741"/>
    </row>
    <row r="784" spans="1:11">
      <c r="A784" s="248"/>
      <c r="B784" s="741"/>
      <c r="C784" s="741"/>
      <c r="D784" s="741"/>
      <c r="E784" s="741"/>
      <c r="F784" s="747" t="s">
        <v>336</v>
      </c>
      <c r="G784" s="742"/>
      <c r="H784" s="745" t="s">
        <v>368</v>
      </c>
      <c r="I784" s="742"/>
      <c r="J784" s="742"/>
      <c r="K784" s="743"/>
    </row>
    <row r="785" spans="1:11">
      <c r="A785" s="248"/>
      <c r="B785" s="820"/>
      <c r="C785" s="820"/>
      <c r="D785" s="820"/>
      <c r="E785" s="820"/>
      <c r="F785" s="820"/>
      <c r="G785" s="923" t="s">
        <v>1012</v>
      </c>
      <c r="H785" s="820" t="s">
        <v>1350</v>
      </c>
      <c r="I785" s="820"/>
      <c r="J785" s="1104"/>
      <c r="K785" s="1104"/>
    </row>
    <row r="786" spans="1:11">
      <c r="A786" s="248"/>
      <c r="B786" s="741"/>
      <c r="C786" s="741"/>
      <c r="D786" s="741"/>
      <c r="E786" s="741"/>
      <c r="F786" s="741"/>
      <c r="G786" s="925" t="s">
        <v>700</v>
      </c>
      <c r="H786" s="848" t="s">
        <v>1351</v>
      </c>
      <c r="I786" s="742" t="s">
        <v>1022</v>
      </c>
      <c r="J786" s="1011" t="s">
        <v>729</v>
      </c>
      <c r="K786" s="745"/>
    </row>
    <row r="787" spans="1:11" ht="15.75">
      <c r="A787" s="248"/>
      <c r="B787" s="741"/>
      <c r="C787" s="741"/>
      <c r="D787" s="741"/>
      <c r="E787" s="741"/>
      <c r="F787" s="741"/>
      <c r="G787" s="925" t="s">
        <v>703</v>
      </c>
      <c r="H787" s="742" t="s">
        <v>1352</v>
      </c>
      <c r="I787" s="742" t="s">
        <v>1353</v>
      </c>
      <c r="J787" s="1012" t="s">
        <v>1313</v>
      </c>
      <c r="K787" s="742"/>
    </row>
    <row r="788" spans="1:11">
      <c r="A788" s="248"/>
      <c r="B788" s="741"/>
      <c r="C788" s="741"/>
      <c r="D788" s="741"/>
      <c r="E788" s="741"/>
      <c r="F788" s="741"/>
      <c r="G788" s="925" t="s">
        <v>706</v>
      </c>
      <c r="H788" s="742" t="s">
        <v>1354</v>
      </c>
      <c r="I788" s="742" t="s">
        <v>1355</v>
      </c>
      <c r="J788" s="742" t="s">
        <v>1356</v>
      </c>
      <c r="K788" s="741"/>
    </row>
    <row r="789" spans="1:11">
      <c r="A789" s="248"/>
      <c r="B789" s="741"/>
      <c r="C789" s="741"/>
      <c r="D789" s="741"/>
      <c r="E789" s="741"/>
      <c r="F789" s="741"/>
      <c r="G789" s="741"/>
      <c r="H789" s="741"/>
      <c r="I789" s="741"/>
      <c r="J789" s="741"/>
      <c r="K789" s="741"/>
    </row>
    <row r="790" spans="1:11">
      <c r="B790" s="742"/>
      <c r="C790" s="742"/>
      <c r="D790" s="742"/>
      <c r="E790" s="742"/>
      <c r="F790" s="742"/>
      <c r="G790" s="750"/>
      <c r="H790" s="967" t="s">
        <v>718</v>
      </c>
      <c r="I790" s="775"/>
      <c r="J790" s="775"/>
      <c r="K790" s="974">
        <f>284804.6+626941.47</f>
        <v>911746.07</v>
      </c>
    </row>
    <row r="791" spans="1:11">
      <c r="G791" s="1105"/>
      <c r="H791" s="1105"/>
      <c r="K791" s="282"/>
    </row>
    <row r="792" spans="1:11" ht="39" customHeight="1" thickBot="1">
      <c r="B792" s="1100" t="s">
        <v>1681</v>
      </c>
      <c r="C792" s="1100"/>
      <c r="D792" s="1100"/>
      <c r="E792" s="1100"/>
      <c r="F792" s="1100"/>
      <c r="G792" s="1100"/>
      <c r="H792" s="1100"/>
      <c r="I792" s="1100"/>
      <c r="J792" s="1100"/>
      <c r="K792" s="1100"/>
    </row>
    <row r="793" spans="1:11" ht="15.75" thickBot="1">
      <c r="A793" s="257"/>
      <c r="B793" s="592" t="s">
        <v>683</v>
      </c>
      <c r="C793" s="592" t="s">
        <v>684</v>
      </c>
      <c r="D793" s="592" t="s">
        <v>685</v>
      </c>
      <c r="E793" s="592" t="s">
        <v>686</v>
      </c>
      <c r="F793" s="595" t="s">
        <v>687</v>
      </c>
      <c r="G793" s="597" t="s">
        <v>688</v>
      </c>
      <c r="H793" s="598" t="s">
        <v>1220</v>
      </c>
      <c r="I793" s="601" t="s">
        <v>689</v>
      </c>
      <c r="J793" s="602"/>
      <c r="K793" s="592" t="s">
        <v>690</v>
      </c>
    </row>
    <row r="794" spans="1:11">
      <c r="A794" s="257"/>
      <c r="B794" s="919"/>
      <c r="C794" s="919"/>
      <c r="D794" s="919"/>
      <c r="E794" s="919"/>
      <c r="F794" s="920"/>
      <c r="G794" s="921"/>
      <c r="H794" s="922"/>
      <c r="I794" s="764" t="s">
        <v>691</v>
      </c>
      <c r="J794" s="765" t="s">
        <v>692</v>
      </c>
      <c r="K794" s="919"/>
    </row>
    <row r="795" spans="1:11">
      <c r="A795" s="257"/>
      <c r="B795" s="780"/>
      <c r="C795" s="780"/>
      <c r="D795" s="780"/>
      <c r="E795" s="780"/>
      <c r="F795" s="780"/>
      <c r="G795" s="780"/>
      <c r="H795" s="781" t="s">
        <v>1685</v>
      </c>
      <c r="I795" s="780"/>
      <c r="J795" s="780"/>
      <c r="K795" s="782"/>
    </row>
    <row r="796" spans="1:11">
      <c r="A796" s="257"/>
      <c r="B796" s="766"/>
      <c r="C796" s="766"/>
      <c r="D796" s="766"/>
      <c r="E796" s="766"/>
      <c r="F796" s="766"/>
      <c r="G796" s="766"/>
      <c r="H796" s="767"/>
      <c r="I796" s="766"/>
      <c r="J796" s="766"/>
      <c r="K796" s="766"/>
    </row>
    <row r="797" spans="1:11">
      <c r="A797" s="257"/>
      <c r="B797" s="740" t="s">
        <v>1357</v>
      </c>
      <c r="C797" s="741"/>
      <c r="D797" s="741"/>
      <c r="E797" s="741"/>
      <c r="F797" s="741"/>
      <c r="G797" s="1074" t="s">
        <v>1358</v>
      </c>
      <c r="H797" s="1074"/>
      <c r="I797" s="742"/>
      <c r="J797" s="742"/>
      <c r="K797" s="744"/>
    </row>
    <row r="798" spans="1:11">
      <c r="A798" s="257"/>
      <c r="B798" s="741"/>
      <c r="C798" s="744" t="s">
        <v>178</v>
      </c>
      <c r="D798" s="744"/>
      <c r="E798" s="741"/>
      <c r="F798" s="741"/>
      <c r="G798" s="1074" t="s">
        <v>1359</v>
      </c>
      <c r="H798" s="1074"/>
      <c r="I798" s="742"/>
      <c r="J798" s="742"/>
      <c r="K798" s="744"/>
    </row>
    <row r="799" spans="1:11">
      <c r="A799" s="257"/>
      <c r="B799" s="741"/>
      <c r="C799" s="744"/>
      <c r="D799" s="745">
        <v>1</v>
      </c>
      <c r="E799" s="741"/>
      <c r="F799" s="741"/>
      <c r="G799" s="1074" t="s">
        <v>1169</v>
      </c>
      <c r="H799" s="1074"/>
      <c r="I799" s="742"/>
      <c r="J799" s="742"/>
      <c r="K799" s="744"/>
    </row>
    <row r="800" spans="1:11">
      <c r="A800" s="257"/>
      <c r="B800" s="741"/>
      <c r="C800" s="741"/>
      <c r="D800" s="741"/>
      <c r="E800" s="746" t="s">
        <v>1683</v>
      </c>
      <c r="F800" s="741"/>
      <c r="G800" s="1074" t="s">
        <v>1360</v>
      </c>
      <c r="H800" s="1074"/>
      <c r="I800" s="742"/>
      <c r="J800" s="742"/>
      <c r="K800" s="744"/>
    </row>
    <row r="801" spans="1:11">
      <c r="A801" s="257"/>
      <c r="B801" s="741"/>
      <c r="C801" s="741"/>
      <c r="D801" s="741"/>
      <c r="E801" s="741"/>
      <c r="F801" s="747" t="s">
        <v>375</v>
      </c>
      <c r="G801" s="1074" t="s">
        <v>1682</v>
      </c>
      <c r="H801" s="1074"/>
      <c r="I801" s="742"/>
      <c r="J801" s="742"/>
      <c r="K801" s="744"/>
    </row>
    <row r="802" spans="1:11" ht="30">
      <c r="A802" s="257"/>
      <c r="B802" s="92"/>
      <c r="C802" s="92"/>
      <c r="D802" s="92"/>
      <c r="E802" s="92"/>
      <c r="F802" s="92"/>
      <c r="G802" s="771" t="s">
        <v>698</v>
      </c>
      <c r="H802" s="772" t="s">
        <v>1361</v>
      </c>
      <c r="I802" s="92"/>
      <c r="J802" s="92"/>
      <c r="K802" s="827"/>
    </row>
    <row r="803" spans="1:11" ht="30">
      <c r="A803" s="257"/>
      <c r="B803" s="92"/>
      <c r="C803" s="92"/>
      <c r="D803" s="92"/>
      <c r="E803" s="92"/>
      <c r="F803" s="92"/>
      <c r="G803" s="833" t="s">
        <v>700</v>
      </c>
      <c r="H803" s="862" t="s">
        <v>1362</v>
      </c>
      <c r="I803" s="863" t="s">
        <v>717</v>
      </c>
      <c r="J803" s="863">
        <v>6</v>
      </c>
      <c r="K803" s="864"/>
    </row>
    <row r="804" spans="1:11" ht="45">
      <c r="A804" s="257"/>
      <c r="B804" s="92"/>
      <c r="C804" s="92"/>
      <c r="D804" s="92"/>
      <c r="E804" s="92"/>
      <c r="F804" s="92"/>
      <c r="G804" s="833" t="s">
        <v>703</v>
      </c>
      <c r="H804" s="862" t="s">
        <v>1363</v>
      </c>
      <c r="I804" s="863" t="s">
        <v>1364</v>
      </c>
      <c r="J804" s="863">
        <v>24</v>
      </c>
      <c r="K804" s="864"/>
    </row>
    <row r="805" spans="1:11" ht="45">
      <c r="A805" s="257"/>
      <c r="B805" s="92"/>
      <c r="C805" s="92"/>
      <c r="D805" s="92"/>
      <c r="E805" s="92"/>
      <c r="F805" s="92"/>
      <c r="G805" s="833" t="s">
        <v>706</v>
      </c>
      <c r="H805" s="862" t="s">
        <v>1365</v>
      </c>
      <c r="I805" s="863" t="s">
        <v>1366</v>
      </c>
      <c r="J805" s="863">
        <v>5</v>
      </c>
      <c r="K805" s="864"/>
    </row>
    <row r="806" spans="1:11">
      <c r="A806" s="257"/>
      <c r="B806" s="740" t="s">
        <v>376</v>
      </c>
      <c r="C806" s="741"/>
      <c r="D806" s="741"/>
      <c r="E806" s="741"/>
      <c r="F806" s="741"/>
      <c r="G806" s="1074" t="s">
        <v>1367</v>
      </c>
      <c r="H806" s="1074"/>
      <c r="I806" s="742"/>
      <c r="J806" s="742"/>
      <c r="K806" s="744"/>
    </row>
    <row r="807" spans="1:11">
      <c r="A807" s="257"/>
      <c r="B807" s="741"/>
      <c r="C807" s="744" t="s">
        <v>1222</v>
      </c>
      <c r="D807" s="744"/>
      <c r="E807" s="741"/>
      <c r="F807" s="741"/>
      <c r="G807" s="1074" t="s">
        <v>1223</v>
      </c>
      <c r="H807" s="1074"/>
      <c r="I807" s="742"/>
      <c r="J807" s="742"/>
      <c r="K807" s="744"/>
    </row>
    <row r="808" spans="1:11">
      <c r="A808" s="257"/>
      <c r="B808" s="741"/>
      <c r="C808" s="744"/>
      <c r="D808" s="975" t="s">
        <v>1368</v>
      </c>
      <c r="E808" s="741"/>
      <c r="F808" s="741"/>
      <c r="G808" s="1074" t="s">
        <v>1369</v>
      </c>
      <c r="H808" s="1074"/>
      <c r="I808" s="742"/>
      <c r="J808" s="742"/>
      <c r="K808" s="744"/>
    </row>
    <row r="809" spans="1:11">
      <c r="A809" s="257"/>
      <c r="B809" s="741"/>
      <c r="C809" s="741"/>
      <c r="D809" s="741"/>
      <c r="E809" s="746" t="s">
        <v>377</v>
      </c>
      <c r="F809" s="741"/>
      <c r="G809" s="1074" t="s">
        <v>1360</v>
      </c>
      <c r="H809" s="1074"/>
      <c r="I809" s="742"/>
      <c r="J809" s="742"/>
      <c r="K809" s="744"/>
    </row>
    <row r="810" spans="1:11">
      <c r="A810" s="257"/>
      <c r="B810" s="741"/>
      <c r="C810" s="741"/>
      <c r="D810" s="741"/>
      <c r="E810" s="741"/>
      <c r="F810" s="747" t="s">
        <v>375</v>
      </c>
      <c r="G810" s="1074" t="s">
        <v>1682</v>
      </c>
      <c r="H810" s="1074"/>
      <c r="I810" s="742"/>
      <c r="J810" s="742"/>
      <c r="K810" s="744"/>
    </row>
    <row r="811" spans="1:11" ht="30">
      <c r="B811" s="92"/>
      <c r="C811" s="92"/>
      <c r="D811" s="92"/>
      <c r="E811" s="92"/>
      <c r="F811" s="92"/>
      <c r="G811" s="908" t="s">
        <v>712</v>
      </c>
      <c r="H811" s="976" t="s">
        <v>1370</v>
      </c>
      <c r="I811" s="92"/>
      <c r="J811" s="92"/>
      <c r="K811" s="827"/>
    </row>
    <row r="812" spans="1:11" ht="45">
      <c r="B812" s="92"/>
      <c r="C812" s="92"/>
      <c r="D812" s="92"/>
      <c r="E812" s="92"/>
      <c r="F812" s="92"/>
      <c r="G812" s="833" t="s">
        <v>700</v>
      </c>
      <c r="H812" s="862" t="s">
        <v>1371</v>
      </c>
      <c r="I812" s="865" t="s">
        <v>717</v>
      </c>
      <c r="J812" s="773">
        <v>10</v>
      </c>
      <c r="K812" s="864"/>
    </row>
    <row r="813" spans="1:11" ht="30">
      <c r="B813" s="92"/>
      <c r="C813" s="92"/>
      <c r="D813" s="92"/>
      <c r="E813" s="92"/>
      <c r="F813" s="92"/>
      <c r="G813" s="748" t="s">
        <v>752</v>
      </c>
      <c r="H813" s="905" t="s">
        <v>1372</v>
      </c>
      <c r="I813" s="863"/>
      <c r="J813" s="863"/>
      <c r="K813" s="864"/>
    </row>
    <row r="814" spans="1:11" ht="60">
      <c r="B814" s="92"/>
      <c r="C814" s="92"/>
      <c r="D814" s="92"/>
      <c r="E814" s="92"/>
      <c r="F814" s="92"/>
      <c r="G814" s="833" t="s">
        <v>700</v>
      </c>
      <c r="H814" s="862" t="s">
        <v>1373</v>
      </c>
      <c r="I814" s="863" t="s">
        <v>717</v>
      </c>
      <c r="J814" s="863">
        <v>7</v>
      </c>
      <c r="K814" s="864"/>
    </row>
    <row r="815" spans="1:11" ht="45">
      <c r="B815" s="92"/>
      <c r="C815" s="92"/>
      <c r="D815" s="92"/>
      <c r="E815" s="92"/>
      <c r="F815" s="92"/>
      <c r="G815" s="748" t="s">
        <v>1374</v>
      </c>
      <c r="H815" s="905" t="s">
        <v>1375</v>
      </c>
      <c r="I815" s="863"/>
      <c r="J815" s="863"/>
      <c r="K815" s="864"/>
    </row>
    <row r="816" spans="1:11" ht="45">
      <c r="B816" s="92"/>
      <c r="C816" s="92"/>
      <c r="D816" s="92"/>
      <c r="E816" s="92"/>
      <c r="F816" s="92"/>
      <c r="G816" s="833" t="s">
        <v>700</v>
      </c>
      <c r="H816" s="862" t="s">
        <v>1376</v>
      </c>
      <c r="I816" s="863" t="s">
        <v>717</v>
      </c>
      <c r="J816" s="863">
        <v>5</v>
      </c>
      <c r="K816" s="864"/>
    </row>
    <row r="817" spans="2:11" ht="30">
      <c r="B817" s="92"/>
      <c r="C817" s="92"/>
      <c r="D817" s="92"/>
      <c r="E817" s="92"/>
      <c r="F817" s="92"/>
      <c r="G817" s="833" t="s">
        <v>703</v>
      </c>
      <c r="H817" s="862" t="s">
        <v>1377</v>
      </c>
      <c r="I817" s="863" t="s">
        <v>717</v>
      </c>
      <c r="J817" s="977">
        <v>6</v>
      </c>
      <c r="K817" s="864"/>
    </row>
    <row r="818" spans="2:11">
      <c r="B818" s="742"/>
      <c r="C818" s="742"/>
      <c r="D818" s="742"/>
      <c r="E818" s="742"/>
      <c r="F818" s="742"/>
      <c r="G818" s="750"/>
      <c r="H818" s="778" t="s">
        <v>718</v>
      </c>
      <c r="I818" s="775"/>
      <c r="J818" s="775"/>
      <c r="K818" s="776">
        <f>437759.97-0.0051</f>
        <v>437759.96489999996</v>
      </c>
    </row>
    <row r="819" spans="2:11" s="687" customFormat="1">
      <c r="B819" s="693"/>
      <c r="C819" s="273"/>
      <c r="D819" s="273"/>
      <c r="E819" s="273"/>
      <c r="F819" s="273"/>
      <c r="G819" s="272"/>
      <c r="H819" s="274"/>
      <c r="I819" s="702"/>
      <c r="J819" s="702"/>
      <c r="K819" s="703"/>
    </row>
    <row r="820" spans="2:11">
      <c r="B820" s="694"/>
      <c r="C820" s="695"/>
      <c r="D820" s="695"/>
      <c r="E820" s="695"/>
      <c r="F820" s="695"/>
      <c r="G820" s="695"/>
      <c r="H820" s="696"/>
      <c r="I820" s="695"/>
      <c r="J820" s="695"/>
      <c r="K820" s="697"/>
    </row>
    <row r="821" spans="2:11">
      <c r="B821" s="698"/>
      <c r="C821" s="699"/>
      <c r="D821" s="699"/>
      <c r="E821" s="699"/>
      <c r="F821" s="699"/>
      <c r="G821" s="699"/>
      <c r="H821" s="700" t="s">
        <v>1684</v>
      </c>
      <c r="I821" s="699"/>
      <c r="J821" s="699"/>
      <c r="K821" s="701">
        <f>+K20+K37+K54+K73+K108+K131+K162+K180+K207+K228+K254+K273+K290+K370+K413+K474+K502+K525+K546+K619+K637+K706+K733+K753+K774+K790+K818</f>
        <v>145247106.24489996</v>
      </c>
    </row>
  </sheetData>
  <autoFilter ref="A2:K821">
    <filterColumn colId="6" showButton="0"/>
    <filterColumn colId="8" showButton="0"/>
  </autoFilter>
  <mergeCells count="418">
    <mergeCell ref="G742:H742"/>
    <mergeCell ref="G743:H743"/>
    <mergeCell ref="G628:H628"/>
    <mergeCell ref="G629:H629"/>
    <mergeCell ref="G553:H553"/>
    <mergeCell ref="G554:H554"/>
    <mergeCell ref="G563:H563"/>
    <mergeCell ref="G564:H564"/>
    <mergeCell ref="G576:H576"/>
    <mergeCell ref="G577:H577"/>
    <mergeCell ref="G584:H584"/>
    <mergeCell ref="G585:H585"/>
    <mergeCell ref="G593:H593"/>
    <mergeCell ref="G578:H578"/>
    <mergeCell ref="G579:H579"/>
    <mergeCell ref="G586:H586"/>
    <mergeCell ref="G587:H587"/>
    <mergeCell ref="G565:H565"/>
    <mergeCell ref="G566:H566"/>
    <mergeCell ref="G567:H567"/>
    <mergeCell ref="G568:H568"/>
    <mergeCell ref="G555:H555"/>
    <mergeCell ref="G556:H556"/>
    <mergeCell ref="G557:H557"/>
    <mergeCell ref="G558:H558"/>
    <mergeCell ref="A547:K547"/>
    <mergeCell ref="B548:B549"/>
    <mergeCell ref="C548:C549"/>
    <mergeCell ref="D548:D549"/>
    <mergeCell ref="E548:E549"/>
    <mergeCell ref="F548:F549"/>
    <mergeCell ref="G548:H549"/>
    <mergeCell ref="I548:J548"/>
    <mergeCell ref="K548:K549"/>
    <mergeCell ref="G422:H422"/>
    <mergeCell ref="G423:H423"/>
    <mergeCell ref="G424:H424"/>
    <mergeCell ref="G433:H433"/>
    <mergeCell ref="A526:K526"/>
    <mergeCell ref="B527:B528"/>
    <mergeCell ref="C527:C528"/>
    <mergeCell ref="D527:D528"/>
    <mergeCell ref="E527:E528"/>
    <mergeCell ref="F527:F528"/>
    <mergeCell ref="G527:H528"/>
    <mergeCell ref="I527:J527"/>
    <mergeCell ref="K527:K528"/>
    <mergeCell ref="G431:H431"/>
    <mergeCell ref="G432:H432"/>
    <mergeCell ref="G445:H445"/>
    <mergeCell ref="G446:H446"/>
    <mergeCell ref="A475:K475"/>
    <mergeCell ref="B476:B477"/>
    <mergeCell ref="C476:C477"/>
    <mergeCell ref="D476:D477"/>
    <mergeCell ref="E476:E477"/>
    <mergeCell ref="F476:F477"/>
    <mergeCell ref="G476:H477"/>
    <mergeCell ref="I476:J476"/>
    <mergeCell ref="K476:K477"/>
    <mergeCell ref="G297:H297"/>
    <mergeCell ref="G298:H298"/>
    <mergeCell ref="G308:H308"/>
    <mergeCell ref="G309:H309"/>
    <mergeCell ref="G323:H323"/>
    <mergeCell ref="G324:H324"/>
    <mergeCell ref="G313:H313"/>
    <mergeCell ref="G420:H420"/>
    <mergeCell ref="G421:H421"/>
    <mergeCell ref="A414:K414"/>
    <mergeCell ref="B415:B416"/>
    <mergeCell ref="C415:C416"/>
    <mergeCell ref="D415:D416"/>
    <mergeCell ref="E415:E416"/>
    <mergeCell ref="F415:F416"/>
    <mergeCell ref="G415:H416"/>
    <mergeCell ref="I415:J415"/>
    <mergeCell ref="K415:K416"/>
    <mergeCell ref="G390:H390"/>
    <mergeCell ref="G391:H391"/>
    <mergeCell ref="G392:H392"/>
    <mergeCell ref="G379:H379"/>
    <mergeCell ref="B260:D260"/>
    <mergeCell ref="A274:K274"/>
    <mergeCell ref="B275:B276"/>
    <mergeCell ref="C275:C276"/>
    <mergeCell ref="D275:D276"/>
    <mergeCell ref="E275:E276"/>
    <mergeCell ref="F275:F276"/>
    <mergeCell ref="G275:H276"/>
    <mergeCell ref="I275:J275"/>
    <mergeCell ref="K275:K276"/>
    <mergeCell ref="A255:K255"/>
    <mergeCell ref="B256:B257"/>
    <mergeCell ref="C256:C257"/>
    <mergeCell ref="D256:D257"/>
    <mergeCell ref="E256:E257"/>
    <mergeCell ref="F256:F257"/>
    <mergeCell ref="G256:H257"/>
    <mergeCell ref="I256:J256"/>
    <mergeCell ref="K256:K257"/>
    <mergeCell ref="G213:H213"/>
    <mergeCell ref="G214:H214"/>
    <mergeCell ref="A229:K229"/>
    <mergeCell ref="B230:B231"/>
    <mergeCell ref="C230:C231"/>
    <mergeCell ref="D230:D231"/>
    <mergeCell ref="E230:E231"/>
    <mergeCell ref="F230:F231"/>
    <mergeCell ref="G230:H231"/>
    <mergeCell ref="I230:J230"/>
    <mergeCell ref="K230:K231"/>
    <mergeCell ref="G808:H808"/>
    <mergeCell ref="G809:H809"/>
    <mergeCell ref="G810:H810"/>
    <mergeCell ref="G799:H799"/>
    <mergeCell ref="G800:H800"/>
    <mergeCell ref="G801:H801"/>
    <mergeCell ref="G763:H763"/>
    <mergeCell ref="G744:H744"/>
    <mergeCell ref="G761:H761"/>
    <mergeCell ref="G762:H762"/>
    <mergeCell ref="B754:K754"/>
    <mergeCell ref="G759:H759"/>
    <mergeCell ref="G760:H760"/>
    <mergeCell ref="E773:K773"/>
    <mergeCell ref="I774:J774"/>
    <mergeCell ref="B775:K775"/>
    <mergeCell ref="J785:K785"/>
    <mergeCell ref="G791:H791"/>
    <mergeCell ref="B792:K792"/>
    <mergeCell ref="G797:H797"/>
    <mergeCell ref="G798:H798"/>
    <mergeCell ref="G806:H806"/>
    <mergeCell ref="G807:H807"/>
    <mergeCell ref="G630:H630"/>
    <mergeCell ref="G626:H626"/>
    <mergeCell ref="G627:H627"/>
    <mergeCell ref="G713:H713"/>
    <mergeCell ref="G714:H714"/>
    <mergeCell ref="G740:H740"/>
    <mergeCell ref="G741:H741"/>
    <mergeCell ref="G588:H588"/>
    <mergeCell ref="G589:H589"/>
    <mergeCell ref="G601:H601"/>
    <mergeCell ref="G613:H613"/>
    <mergeCell ref="G616:H616"/>
    <mergeCell ref="A620:K620"/>
    <mergeCell ref="B621:B622"/>
    <mergeCell ref="C621:C622"/>
    <mergeCell ref="D621:D622"/>
    <mergeCell ref="E621:E622"/>
    <mergeCell ref="F621:F622"/>
    <mergeCell ref="G621:H622"/>
    <mergeCell ref="I621:J621"/>
    <mergeCell ref="K621:K622"/>
    <mergeCell ref="G715:H715"/>
    <mergeCell ref="G717:H717"/>
    <mergeCell ref="G534:H534"/>
    <mergeCell ref="G535:H535"/>
    <mergeCell ref="G536:H536"/>
    <mergeCell ref="G537:H537"/>
    <mergeCell ref="G532:H532"/>
    <mergeCell ref="G533:H533"/>
    <mergeCell ref="A503:K503"/>
    <mergeCell ref="B504:B505"/>
    <mergeCell ref="C504:C505"/>
    <mergeCell ref="D504:D505"/>
    <mergeCell ref="E504:E505"/>
    <mergeCell ref="F504:F505"/>
    <mergeCell ref="G504:H505"/>
    <mergeCell ref="I504:J504"/>
    <mergeCell ref="K504:K505"/>
    <mergeCell ref="G483:H483"/>
    <mergeCell ref="G484:H484"/>
    <mergeCell ref="G485:H485"/>
    <mergeCell ref="G449:H449"/>
    <mergeCell ref="G481:H481"/>
    <mergeCell ref="G482:H482"/>
    <mergeCell ref="G434:H434"/>
    <mergeCell ref="G435:H435"/>
    <mergeCell ref="G447:H447"/>
    <mergeCell ref="G448:H448"/>
    <mergeCell ref="G380:H380"/>
    <mergeCell ref="G381:H381"/>
    <mergeCell ref="G377:H377"/>
    <mergeCell ref="G378:H378"/>
    <mergeCell ref="G388:H388"/>
    <mergeCell ref="G389:H389"/>
    <mergeCell ref="G365:H365"/>
    <mergeCell ref="G367:H367"/>
    <mergeCell ref="A371:K371"/>
    <mergeCell ref="B372:B373"/>
    <mergeCell ref="C372:C373"/>
    <mergeCell ref="D372:D373"/>
    <mergeCell ref="E372:E373"/>
    <mergeCell ref="F372:F373"/>
    <mergeCell ref="G372:H373"/>
    <mergeCell ref="I372:J372"/>
    <mergeCell ref="K372:K373"/>
    <mergeCell ref="G355:H355"/>
    <mergeCell ref="G357:H357"/>
    <mergeCell ref="G363:H363"/>
    <mergeCell ref="G364:H364"/>
    <mergeCell ref="G347:H347"/>
    <mergeCell ref="G353:H353"/>
    <mergeCell ref="G354:H354"/>
    <mergeCell ref="G348:H348"/>
    <mergeCell ref="G351:H351"/>
    <mergeCell ref="G352:H352"/>
    <mergeCell ref="G361:H361"/>
    <mergeCell ref="G362:H362"/>
    <mergeCell ref="G337:H337"/>
    <mergeCell ref="G343:H343"/>
    <mergeCell ref="G344:H344"/>
    <mergeCell ref="G345:H345"/>
    <mergeCell ref="G328:H328"/>
    <mergeCell ref="G334:H334"/>
    <mergeCell ref="G335:H335"/>
    <mergeCell ref="G336:H336"/>
    <mergeCell ref="G332:H332"/>
    <mergeCell ref="G333:H333"/>
    <mergeCell ref="G341:H341"/>
    <mergeCell ref="G342:H342"/>
    <mergeCell ref="G325:H325"/>
    <mergeCell ref="G326:H326"/>
    <mergeCell ref="G327:H327"/>
    <mergeCell ref="G304:H304"/>
    <mergeCell ref="G310:H310"/>
    <mergeCell ref="G311:H311"/>
    <mergeCell ref="G312:H312"/>
    <mergeCell ref="G299:H299"/>
    <mergeCell ref="G300:H300"/>
    <mergeCell ref="G301:H301"/>
    <mergeCell ref="G302:H302"/>
    <mergeCell ref="G282:H282"/>
    <mergeCell ref="G283:H283"/>
    <mergeCell ref="G284:H284"/>
    <mergeCell ref="G280:H280"/>
    <mergeCell ref="G281:H281"/>
    <mergeCell ref="A291:K291"/>
    <mergeCell ref="B292:B293"/>
    <mergeCell ref="C292:C293"/>
    <mergeCell ref="D292:D293"/>
    <mergeCell ref="E292:E293"/>
    <mergeCell ref="F292:F293"/>
    <mergeCell ref="G292:H293"/>
    <mergeCell ref="I292:J292"/>
    <mergeCell ref="K292:K293"/>
    <mergeCell ref="G236:H236"/>
    <mergeCell ref="G237:H237"/>
    <mergeCell ref="G238:H238"/>
    <mergeCell ref="G239:H239"/>
    <mergeCell ref="G234:H234"/>
    <mergeCell ref="G235:H235"/>
    <mergeCell ref="G215:H215"/>
    <mergeCell ref="G216:H216"/>
    <mergeCell ref="G217:H217"/>
    <mergeCell ref="A208:K208"/>
    <mergeCell ref="B209:B210"/>
    <mergeCell ref="C209:C210"/>
    <mergeCell ref="D209:D210"/>
    <mergeCell ref="E209:E210"/>
    <mergeCell ref="F209:F210"/>
    <mergeCell ref="G209:H210"/>
    <mergeCell ref="I209:J209"/>
    <mergeCell ref="G188:H188"/>
    <mergeCell ref="G189:H189"/>
    <mergeCell ref="G190:H190"/>
    <mergeCell ref="K209:K210"/>
    <mergeCell ref="G186:H186"/>
    <mergeCell ref="G187:H187"/>
    <mergeCell ref="G170:H170"/>
    <mergeCell ref="G171:H171"/>
    <mergeCell ref="G172:H172"/>
    <mergeCell ref="B164:B165"/>
    <mergeCell ref="C164:C165"/>
    <mergeCell ref="D164:D165"/>
    <mergeCell ref="E164:E165"/>
    <mergeCell ref="F164:F165"/>
    <mergeCell ref="G164:H165"/>
    <mergeCell ref="A181:K181"/>
    <mergeCell ref="B182:B183"/>
    <mergeCell ref="C182:C183"/>
    <mergeCell ref="D182:D183"/>
    <mergeCell ref="E182:E183"/>
    <mergeCell ref="F182:F183"/>
    <mergeCell ref="G182:H183"/>
    <mergeCell ref="I182:J182"/>
    <mergeCell ref="K182:K183"/>
    <mergeCell ref="K164:K165"/>
    <mergeCell ref="G168:H168"/>
    <mergeCell ref="G169:H169"/>
    <mergeCell ref="G159:H159"/>
    <mergeCell ref="G160:H160"/>
    <mergeCell ref="G161:H161"/>
    <mergeCell ref="I164:J164"/>
    <mergeCell ref="G153:H153"/>
    <mergeCell ref="G154:H154"/>
    <mergeCell ref="G155:H155"/>
    <mergeCell ref="G156:H156"/>
    <mergeCell ref="G157:H157"/>
    <mergeCell ref="G158:H158"/>
    <mergeCell ref="I162:J162"/>
    <mergeCell ref="A163:K163"/>
    <mergeCell ref="G146:H146"/>
    <mergeCell ref="G147:H147"/>
    <mergeCell ref="G148:H148"/>
    <mergeCell ref="G150:H150"/>
    <mergeCell ref="G152:H152"/>
    <mergeCell ref="G138:H138"/>
    <mergeCell ref="G139:H139"/>
    <mergeCell ref="G140:H140"/>
    <mergeCell ref="G141:H141"/>
    <mergeCell ref="G142:H142"/>
    <mergeCell ref="G145:H145"/>
    <mergeCell ref="G143:H143"/>
    <mergeCell ref="G144:H144"/>
    <mergeCell ref="G151:H151"/>
    <mergeCell ref="G119:H119"/>
    <mergeCell ref="A132:K132"/>
    <mergeCell ref="B133:B134"/>
    <mergeCell ref="C133:C134"/>
    <mergeCell ref="D133:D134"/>
    <mergeCell ref="E133:E134"/>
    <mergeCell ref="F133:F134"/>
    <mergeCell ref="G133:H134"/>
    <mergeCell ref="I133:J133"/>
    <mergeCell ref="K133:K134"/>
    <mergeCell ref="I110:J110"/>
    <mergeCell ref="K110:K111"/>
    <mergeCell ref="G115:H115"/>
    <mergeCell ref="G116:H116"/>
    <mergeCell ref="G117:H117"/>
    <mergeCell ref="G118:H118"/>
    <mergeCell ref="B110:B111"/>
    <mergeCell ref="C110:C111"/>
    <mergeCell ref="D110:D111"/>
    <mergeCell ref="E110:E111"/>
    <mergeCell ref="F110:F111"/>
    <mergeCell ref="G110:H111"/>
    <mergeCell ref="G88:H88"/>
    <mergeCell ref="G89:H89"/>
    <mergeCell ref="G90:H90"/>
    <mergeCell ref="G91:H91"/>
    <mergeCell ref="G92:H92"/>
    <mergeCell ref="A109:K109"/>
    <mergeCell ref="K75:K76"/>
    <mergeCell ref="G80:H80"/>
    <mergeCell ref="G81:H81"/>
    <mergeCell ref="G82:H82"/>
    <mergeCell ref="G83:H83"/>
    <mergeCell ref="G84:H84"/>
    <mergeCell ref="G63:H63"/>
    <mergeCell ref="G64:H64"/>
    <mergeCell ref="A74:K74"/>
    <mergeCell ref="B75:B76"/>
    <mergeCell ref="C75:C76"/>
    <mergeCell ref="D75:D76"/>
    <mergeCell ref="E75:E76"/>
    <mergeCell ref="F75:F76"/>
    <mergeCell ref="G75:H76"/>
    <mergeCell ref="I75:J75"/>
    <mergeCell ref="I56:J56"/>
    <mergeCell ref="K56:K57"/>
    <mergeCell ref="G59:H59"/>
    <mergeCell ref="G60:H60"/>
    <mergeCell ref="G61:H61"/>
    <mergeCell ref="G62:K62"/>
    <mergeCell ref="B56:B57"/>
    <mergeCell ref="C56:C57"/>
    <mergeCell ref="D56:D57"/>
    <mergeCell ref="E56:E57"/>
    <mergeCell ref="F56:F57"/>
    <mergeCell ref="G56:H57"/>
    <mergeCell ref="G43:H43"/>
    <mergeCell ref="G44:H44"/>
    <mergeCell ref="G45:H45"/>
    <mergeCell ref="G46:H46"/>
    <mergeCell ref="G47:H47"/>
    <mergeCell ref="A55:K55"/>
    <mergeCell ref="G31:H31"/>
    <mergeCell ref="A38:K38"/>
    <mergeCell ref="B39:B40"/>
    <mergeCell ref="C39:C40"/>
    <mergeCell ref="D39:D40"/>
    <mergeCell ref="E39:E40"/>
    <mergeCell ref="F39:F40"/>
    <mergeCell ref="G39:H40"/>
    <mergeCell ref="I39:J39"/>
    <mergeCell ref="K39:K40"/>
    <mergeCell ref="I22:J22"/>
    <mergeCell ref="K22:K23"/>
    <mergeCell ref="G27:H27"/>
    <mergeCell ref="G28:H28"/>
    <mergeCell ref="G29:H29"/>
    <mergeCell ref="G30:H30"/>
    <mergeCell ref="B22:B23"/>
    <mergeCell ref="C22:C23"/>
    <mergeCell ref="D22:D23"/>
    <mergeCell ref="E22:E23"/>
    <mergeCell ref="F22:F23"/>
    <mergeCell ref="G22:H23"/>
    <mergeCell ref="G7:H7"/>
    <mergeCell ref="G8:H8"/>
    <mergeCell ref="G9:H9"/>
    <mergeCell ref="G10:H10"/>
    <mergeCell ref="G11:H11"/>
    <mergeCell ref="A21:K21"/>
    <mergeCell ref="A1:K1"/>
    <mergeCell ref="B2:B3"/>
    <mergeCell ref="C2:C3"/>
    <mergeCell ref="D2:D3"/>
    <mergeCell ref="E2:E3"/>
    <mergeCell ref="F2:F3"/>
    <mergeCell ref="G2:H3"/>
    <mergeCell ref="I2:J2"/>
    <mergeCell ref="K2:K3"/>
  </mergeCells>
  <printOptions horizontalCentered="1" gridLines="1"/>
  <pageMargins left="0.15748031496062992" right="0.23622047244094491" top="0.74803149606299213" bottom="0.15748031496062992" header="0.74803149606299213" footer="0.19685039370078741"/>
  <pageSetup scale="75" orientation="landscape" verticalDpi="200" r:id="rId1"/>
  <headerFooter>
    <oddHeader>Página &amp;P</oddHeader>
  </headerFooter>
  <rowBreaks count="27" manualBreakCount="27">
    <brk id="20" max="16383" man="1"/>
    <brk id="37" max="16383" man="1"/>
    <brk id="54" max="16383" man="1"/>
    <brk id="73" max="16383" man="1"/>
    <brk id="108" max="16383" man="1"/>
    <brk id="131" max="16383" man="1"/>
    <brk id="162" max="16383" man="1"/>
    <brk id="180" max="16383" man="1"/>
    <brk id="207" max="16383" man="1"/>
    <brk id="228" max="16383" man="1"/>
    <brk id="254" max="16383" man="1"/>
    <brk id="273" max="16383" man="1"/>
    <brk id="290" max="16383" man="1"/>
    <brk id="370" max="16383" man="1"/>
    <brk id="413" max="16383" man="1"/>
    <brk id="474" max="16383" man="1"/>
    <brk id="502" max="16383" man="1"/>
    <brk id="525" max="16383" man="1"/>
    <brk id="546" max="16383" man="1"/>
    <brk id="619" max="16383" man="1"/>
    <brk id="638" max="16383" man="1"/>
    <brk id="677" max="10" man="1"/>
    <brk id="706" max="16383" man="1"/>
    <brk id="733" max="16383" man="1"/>
    <brk id="753" max="16383" man="1"/>
    <brk id="774" max="16383" man="1"/>
    <brk id="7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Desglose  INGRESOS 2015</vt:lpstr>
      <vt:lpstr>Plantilla 2015 </vt:lpstr>
      <vt:lpstr>Comp Plantilla 2015</vt:lpstr>
      <vt:lpstr>Desglose de Egresos CP</vt:lpstr>
      <vt:lpstr>Egresos 2015</vt:lpstr>
      <vt:lpstr>Resumen 2015</vt:lpstr>
      <vt:lpstr>Caratula</vt:lpstr>
      <vt:lpstr>Programatico CP</vt:lpstr>
      <vt:lpstr>Caratula!Área_de_impresión</vt:lpstr>
      <vt:lpstr>'Comp Plantilla 2015'!Área_de_impresión</vt:lpstr>
      <vt:lpstr>'Desglose de Egresos CP'!Área_de_impresión</vt:lpstr>
      <vt:lpstr>'Egresos 2015'!Área_de_impresión</vt:lpstr>
      <vt:lpstr>'Plantilla 2015 '!Área_de_impresión</vt:lpstr>
      <vt:lpstr>'Programatico CP'!Área_de_impresión</vt:lpstr>
      <vt:lpstr>'Resumen 2015'!Área_de_impresión</vt:lpstr>
      <vt:lpstr>PRESIDENTE_MUNICIPAL</vt:lpstr>
      <vt:lpstr>'Desglose  INGRESOS 2015'!Títulos_a_imprimir</vt:lpstr>
      <vt:lpstr>'Desglose de Egresos CP'!Títulos_a_imprimir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HOLA</cp:lastModifiedBy>
  <cp:lastPrinted>2015-01-14T21:32:47Z</cp:lastPrinted>
  <dcterms:created xsi:type="dcterms:W3CDTF">2014-12-19T19:06:43Z</dcterms:created>
  <dcterms:modified xsi:type="dcterms:W3CDTF">2015-02-11T20:38:51Z</dcterms:modified>
</cp:coreProperties>
</file>