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OLA\Desktop\CLAU\CUENTAS PUBLICAS\CUENTA PUBLICA 2018\3ER TRIMESTRE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12330" windowHeight="9405" tabRatio="88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 s="1"/>
  <c r="F9" i="7"/>
  <c r="F19" i="7"/>
  <c r="F29" i="7"/>
  <c r="T4" i="25" s="1"/>
  <c r="E9" i="7"/>
  <c r="E19" i="7"/>
  <c r="E29" i="7"/>
  <c r="S4" i="25" s="1"/>
  <c r="S3" i="25"/>
  <c r="D9" i="7"/>
  <c r="D19" i="7"/>
  <c r="D29" i="7" s="1"/>
  <c r="R4" i="25" s="1"/>
  <c r="C9" i="7"/>
  <c r="Q2" i="25" s="1"/>
  <c r="C19" i="7"/>
  <c r="C29" i="7"/>
  <c r="Q4" i="25" s="1"/>
  <c r="B9" i="7"/>
  <c r="P2" i="25" s="1"/>
  <c r="B19" i="7"/>
  <c r="B29" i="7"/>
  <c r="P4" i="25" s="1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 s="1"/>
  <c r="W5" i="17" s="1"/>
  <c r="H14" i="3"/>
  <c r="G14" i="3"/>
  <c r="U4" i="17" s="1"/>
  <c r="E14" i="3"/>
  <c r="K8" i="3"/>
  <c r="K20" i="3" s="1"/>
  <c r="Y5" i="17" s="1"/>
  <c r="J8" i="3"/>
  <c r="H8" i="3"/>
  <c r="H20" i="3" s="1"/>
  <c r="V5" i="17" s="1"/>
  <c r="G8" i="3"/>
  <c r="G20" i="3"/>
  <c r="U5" i="17" s="1"/>
  <c r="E8" i="3"/>
  <c r="S3" i="17" s="1"/>
  <c r="F41" i="2"/>
  <c r="E41" i="2"/>
  <c r="S17" i="16" s="1"/>
  <c r="D41" i="2"/>
  <c r="R17" i="16"/>
  <c r="C41" i="2"/>
  <c r="H27" i="2"/>
  <c r="G27" i="2"/>
  <c r="U15" i="16"/>
  <c r="F27" i="2"/>
  <c r="E27" i="2"/>
  <c r="D27" i="2"/>
  <c r="C27" i="2"/>
  <c r="Q15" i="16" s="1"/>
  <c r="B41" i="2"/>
  <c r="B27" i="2"/>
  <c r="H22" i="2"/>
  <c r="G22" i="2"/>
  <c r="U14" i="16"/>
  <c r="F22" i="2"/>
  <c r="E22" i="2"/>
  <c r="T14" i="16" s="1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V4" i="17"/>
  <c r="W3" i="17"/>
  <c r="X3" i="17"/>
  <c r="S4" i="17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G8" i="2"/>
  <c r="U8" i="16"/>
  <c r="S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U3" i="17"/>
  <c r="T2" i="25"/>
  <c r="U2" i="25"/>
  <c r="V3" i="17" l="1"/>
  <c r="Y3" i="17"/>
  <c r="R3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<sst xmlns="http://schemas.openxmlformats.org/spreadsheetml/2006/main" count="4243" uniqueCount="3305">
  <si>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</si>
  <si>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</si>
  <si>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</si>
  <si>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</si>
  <si>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</si>
  <si>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</si>
  <si>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</si>
  <si>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</si>
  <si>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</si>
  <si>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</si>
  <si>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</si>
  <si>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</si>
  <si>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</si>
  <si>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</si>
  <si>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</si>
  <si>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</si>
  <si>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</si>
  <si>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</si>
  <si>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</si>
  <si>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</si>
  <si>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</si>
  <si>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</si>
  <si>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</si>
  <si>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</si>
  <si>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</si>
  <si>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</si>
  <si>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</si>
  <si>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</si>
  <si>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</si>
  <si>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</si>
  <si>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</si>
  <si>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</si>
  <si>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</si>
  <si>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</si>
  <si>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</si>
  <si>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</si>
  <si>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</si>
  <si>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</si>
  <si>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</si>
  <si>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</si>
  <si>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</si>
  <si>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</si>
  <si>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</si>
  <si>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</si>
  <si>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</si>
  <si>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</si>
  <si>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</si>
  <si>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</si>
  <si>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</si>
  <si>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</si>
  <si>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</si>
  <si>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</si>
  <si>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</si>
  <si>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</si>
  <si>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</si>
  <si>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</si>
  <si>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</si>
  <si>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</si>
  <si>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</si>
  <si>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</si>
  <si>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</si>
  <si>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</si>
  <si>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</si>
  <si>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</si>
  <si>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</si>
  <si>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</si>
  <si>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</si>
  <si>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</si>
  <si>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</si>
  <si>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</si>
  <si>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</si>
  <si>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</si>
  <si>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</si>
  <si>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</si>
  <si>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</si>
  <si>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</si>
  <si>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</si>
  <si>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</si>
  <si>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</si>
  <si>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</si>
  <si>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</si>
  <si>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</si>
  <si>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</si>
  <si>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</si>
  <si>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</si>
  <si>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</si>
  <si>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</si>
  <si>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</si>
  <si>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</si>
  <si>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</si>
  <si>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</si>
  <si>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</si>
  <si>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</si>
  <si>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</si>
  <si>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</si>
  <si>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</si>
  <si>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</si>
  <si>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</si>
  <si>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</si>
  <si>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</si>
  <si>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</si>
  <si>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</si>
  <si>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</si>
  <si>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</si>
  <si>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</si>
  <si>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</si>
  <si>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</si>
  <si>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</si>
  <si>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</si>
  <si>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</si>
  <si>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</si>
  <si>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</si>
  <si>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</si>
  <si>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</si>
  <si>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</si>
  <si>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</si>
  <si>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</si>
  <si>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</si>
  <si>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</si>
  <si>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</si>
  <si>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</si>
  <si>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</si>
  <si>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</si>
  <si>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</si>
  <si>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</si>
  <si>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</si>
  <si>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</si>
  <si>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</si>
  <si>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</si>
  <si>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</si>
  <si>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</si>
  <si>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</si>
  <si>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</si>
  <si>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</si>
  <si>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</si>
  <si>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</si>
  <si>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</si>
  <si>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</si>
  <si>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</si>
  <si>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</si>
  <si>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</si>
  <si>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</si>
  <si>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</si>
  <si>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</si>
  <si>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</si>
  <si>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</si>
  <si>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</si>
  <si>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</si>
  <si>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</si>
  <si>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</si>
  <si>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</si>
  <si>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</si>
  <si>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</si>
  <si>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</si>
  <si>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</si>
  <si>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</si>
  <si>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</si>
  <si>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</si>
  <si>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</si>
  <si>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</si>
  <si>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</si>
  <si>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</si>
  <si>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</si>
  <si>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</si>
  <si>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</si>
  <si>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</si>
  <si>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</si>
  <si>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</si>
  <si>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</si>
  <si>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</si>
  <si>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</si>
  <si>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</si>
  <si>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</si>
  <si>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</si>
  <si>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</si>
  <si>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</si>
  <si>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</si>
  <si>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</si>
  <si>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</si>
  <si>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</si>
  <si>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</si>
  <si>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</si>
  <si>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</si>
  <si>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</si>
  <si>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</si>
  <si>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</si>
  <si>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</si>
  <si>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</si>
  <si>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</si>
  <si>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</si>
  <si>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</si>
  <si>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</si>
  <si>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</si>
  <si>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</si>
  <si>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</si>
  <si>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</si>
  <si>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</si>
  <si>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</si>
  <si>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</si>
  <si>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</si>
  <si>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</si>
  <si>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</si>
  <si>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</si>
  <si>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</si>
  <si>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</si>
  <si>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</si>
  <si>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</si>
  <si>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</si>
  <si>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</si>
  <si>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</si>
  <si>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</si>
  <si>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</si>
  <si>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</si>
  <si>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</si>
  <si>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</si>
  <si>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</si>
  <si>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</si>
  <si>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</si>
  <si>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</si>
  <si>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</si>
  <si>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</si>
  <si>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</si>
  <si>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</si>
  <si>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</si>
  <si>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</si>
  <si>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</si>
  <si>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</si>
  <si>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</si>
  <si>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</si>
  <si>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</si>
  <si>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</si>
  <si>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</si>
  <si>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</si>
  <si>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</si>
  <si>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</si>
  <si>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</si>
  <si>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</si>
  <si>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</si>
  <si>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</si>
  <si>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</si>
  <si>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</si>
  <si>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</si>
  <si>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</si>
  <si>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</si>
  <si>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</si>
  <si>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</si>
  <si>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</si>
  <si>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</si>
  <si>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</si>
  <si>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</si>
  <si>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</si>
  <si>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</si>
  <si>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</si>
  <si>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</si>
  <si>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</si>
  <si>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</si>
  <si>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</si>
  <si>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</si>
  <si>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</si>
  <si>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</si>
  <si>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</si>
  <si>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</si>
  <si>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</si>
  <si>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</si>
  <si>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</si>
  <si>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</si>
  <si>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</si>
  <si>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</si>
  <si>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</si>
  <si>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</si>
  <si>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</si>
  <si>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</si>
  <si>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</si>
  <si>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</si>
  <si>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</si>
  <si>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</si>
  <si>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</si>
  <si>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</si>
  <si>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</si>
  <si>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</si>
  <si>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</si>
  <si>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</si>
  <si>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</si>
  <si>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</si>
  <si>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</si>
  <si>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</si>
  <si>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</si>
  <si>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</si>
  <si>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</si>
  <si>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</si>
  <si>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</si>
  <si>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</si>
  <si>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</si>
  <si>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</si>
  <si>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</si>
  <si>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</si>
  <si>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</si>
  <si>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</si>
  <si>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</si>
  <si>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</si>
  <si>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</si>
  <si>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</si>
  <si>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</si>
  <si>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</si>
  <si>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</si>
  <si>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</si>
  <si>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</si>
  <si>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</si>
  <si>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</si>
  <si>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</si>
  <si>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</si>
  <si>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</si>
  <si>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</si>
  <si>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</si>
  <si>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</si>
  <si>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</si>
  <si>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</si>
  <si>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</si>
  <si>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</si>
  <si>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</si>
  <si>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</si>
  <si>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</si>
  <si>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</si>
  <si>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</si>
  <si>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</si>
  <si>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</si>
  <si>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</si>
  <si>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</si>
  <si>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</si>
  <si>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</si>
  <si>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</si>
  <si>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</si>
  <si>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</si>
  <si>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</si>
  <si>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</si>
  <si>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</si>
  <si>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</si>
  <si>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</si>
  <si>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</si>
  <si>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</si>
  <si>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</si>
  <si>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</si>
  <si>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</si>
  <si>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</si>
  <si>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</si>
  <si>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</si>
  <si>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</si>
  <si>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</si>
  <si>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</si>
  <si>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</si>
  <si>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</si>
  <si>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</si>
  <si>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</si>
  <si>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</si>
  <si>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</si>
  <si>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</si>
  <si>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</si>
  <si>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</si>
  <si>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</si>
  <si>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</si>
  <si>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</si>
  <si>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</si>
  <si>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</si>
  <si>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</si>
  <si>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</si>
  <si>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</si>
  <si>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</si>
  <si>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</si>
  <si>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</si>
  <si>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</si>
  <si>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</si>
  <si>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</si>
  <si>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</si>
  <si>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</si>
  <si>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</si>
  <si>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</si>
  <si>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</si>
  <si>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</si>
  <si>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</si>
  <si>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</si>
  <si>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</si>
  <si>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</si>
  <si>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</si>
  <si>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</si>
  <si>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</si>
  <si>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</si>
  <si>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</si>
  <si>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</si>
  <si>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</si>
  <si>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</si>
  <si>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</si>
  <si>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</si>
  <si>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</si>
  <si>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</si>
  <si>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</si>
  <si>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</si>
  <si>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</si>
  <si>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</si>
  <si>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</si>
  <si>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</si>
  <si>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</si>
  <si>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</si>
  <si>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</si>
  <si>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</si>
  <si>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</si>
  <si>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</si>
  <si>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</si>
  <si>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</si>
  <si>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</si>
  <si>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</si>
  <si>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</si>
  <si>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</si>
  <si>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</si>
  <si>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</si>
  <si>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</si>
  <si>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</si>
  <si>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</si>
  <si>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</si>
  <si>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</si>
  <si>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</si>
  <si>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</si>
  <si>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</si>
  <si>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</si>
  <si>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</si>
  <si>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</si>
  <si>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</si>
  <si>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</si>
  <si>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</si>
  <si>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</si>
  <si>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</si>
  <si>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</si>
  <si>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</si>
  <si>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</si>
  <si>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</si>
  <si>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</si>
  <si>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</si>
  <si>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</si>
  <si>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</si>
  <si>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</si>
  <si>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</si>
  <si>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</si>
  <si>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</si>
  <si>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</si>
  <si>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</si>
  <si>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</si>
  <si>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</si>
  <si>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</si>
  <si>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</si>
  <si>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</si>
  <si>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</si>
  <si>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</si>
  <si>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</si>
  <si>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</si>
  <si>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</si>
  <si>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</si>
  <si>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</si>
  <si>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</si>
  <si>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</si>
  <si>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</si>
  <si>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</si>
  <si>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</si>
  <si>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</si>
  <si>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</si>
  <si>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</si>
  <si>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</si>
  <si>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</si>
  <si>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</si>
  <si>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</si>
  <si>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</si>
  <si>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</si>
  <si>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</si>
  <si>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</si>
  <si>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</si>
  <si>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</si>
  <si>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</si>
  <si>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</si>
  <si>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</si>
  <si>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</si>
  <si>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</si>
  <si>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</si>
  <si>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</si>
  <si>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</si>
  <si>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</si>
  <si>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</si>
  <si>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</si>
  <si>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</si>
  <si>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</si>
  <si>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</si>
  <si>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</si>
  <si>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</si>
  <si>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</si>
  <si>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</si>
  <si>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</si>
  <si>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</si>
  <si>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</si>
  <si>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</si>
  <si>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</si>
  <si>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</si>
  <si>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</si>
  <si>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</si>
  <si>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</si>
  <si>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</si>
  <si>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</si>
  <si>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</si>
  <si>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</si>
  <si>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</si>
  <si>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</si>
  <si>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</si>
  <si>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</si>
  <si>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</si>
  <si>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</si>
  <si>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</si>
  <si>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</si>
  <si>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</si>
  <si>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</si>
  <si>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</si>
  <si>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</si>
  <si>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</si>
  <si>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</si>
  <si>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</si>
  <si>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</si>
  <si>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</si>
  <si>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</si>
  <si>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</si>
  <si>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</si>
  <si>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</si>
  <si>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</si>
  <si>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</si>
  <si>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</si>
  <si>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</si>
  <si>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</si>
  <si>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</si>
  <si>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</si>
  <si>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</si>
  <si>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</si>
  <si>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</si>
  <si>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</si>
  <si>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</si>
  <si>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</si>
  <si>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</si>
  <si>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</si>
  <si>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</si>
  <si>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</si>
  <si>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</si>
  <si>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</si>
  <si>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</si>
  <si>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</si>
  <si>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</si>
  <si>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</si>
  <si>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</si>
  <si>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</si>
  <si>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</si>
  <si>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</si>
  <si>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</si>
  <si>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</si>
  <si>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</si>
  <si>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</si>
  <si>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</si>
  <si>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</si>
  <si>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</si>
  <si>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</si>
  <si>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</si>
  <si>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</si>
  <si>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</si>
  <si>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</si>
  <si>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</si>
  <si>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</si>
  <si>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</si>
  <si>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</si>
  <si>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</si>
  <si>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</si>
  <si>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</si>
  <si>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</si>
  <si>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</si>
  <si>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</si>
  <si>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</si>
  <si>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</si>
  <si>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</si>
  <si>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</si>
  <si>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</si>
  <si>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</si>
  <si>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</si>
  <si>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</si>
  <si>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</si>
  <si>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</si>
  <si>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</si>
  <si>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</si>
  <si>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</si>
  <si>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</si>
  <si>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</si>
  <si>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</si>
  <si>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</si>
  <si>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</si>
  <si>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</si>
  <si>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</si>
  <si>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</si>
  <si>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</si>
  <si>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</si>
  <si>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</si>
  <si>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</si>
  <si>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</si>
  <si>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</si>
  <si>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</si>
  <si>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</si>
  <si>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</si>
  <si>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</si>
  <si>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</si>
  <si>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</si>
  <si>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</si>
  <si>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</si>
  <si>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</si>
  <si>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</si>
  <si>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</si>
  <si>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</si>
  <si>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</si>
  <si>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</si>
  <si>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</si>
  <si>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</si>
  <si>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</si>
  <si>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</si>
  <si>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</si>
  <si>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</si>
  <si>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</si>
  <si>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</si>
  <si>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</si>
  <si>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</si>
  <si>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</si>
  <si>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</si>
  <si>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</si>
  <si>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</si>
  <si>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</si>
  <si>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</si>
  <si>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</si>
  <si>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</si>
  <si>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</si>
  <si>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</si>
  <si>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</si>
  <si>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</si>
  <si>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</si>
  <si>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</si>
  <si>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</si>
  <si>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</si>
  <si>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</si>
  <si>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</si>
  <si>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</si>
  <si>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</si>
  <si>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</si>
  <si>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</si>
  <si>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</si>
  <si>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</si>
  <si>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</si>
  <si>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</si>
  <si>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</si>
  <si>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</si>
  <si>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</si>
  <si>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</si>
  <si>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</si>
  <si>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</si>
  <si>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</si>
  <si>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</si>
  <si>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</si>
  <si>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</si>
  <si>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</si>
  <si>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</si>
  <si>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</si>
  <si>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</si>
  <si>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</si>
  <si>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</si>
  <si>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</si>
  <si>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</si>
  <si>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</si>
  <si>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</si>
  <si>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</si>
  <si>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</si>
  <si>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</si>
  <si>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</si>
  <si>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</si>
  <si>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</si>
  <si>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</si>
  <si>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</si>
  <si>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</si>
  <si>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</si>
  <si>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</si>
  <si>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</si>
  <si>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</si>
  <si>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</si>
  <si>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</si>
  <si>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</si>
  <si>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</si>
  <si>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</si>
  <si>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</si>
  <si>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</si>
  <si>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</si>
  <si>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</si>
  <si>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</si>
  <si>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</si>
  <si>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</si>
  <si>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</si>
  <si>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</si>
  <si>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</si>
  <si>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</si>
  <si>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</si>
  <si>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</si>
  <si>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</si>
  <si>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</si>
  <si>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</si>
  <si>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</si>
  <si>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</si>
  <si>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</si>
  <si>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</si>
  <si>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</si>
  <si>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</si>
  <si>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</si>
  <si>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</si>
  <si>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</si>
  <si>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</si>
  <si>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</si>
  <si>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</si>
  <si>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</si>
  <si>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</si>
  <si>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</si>
  <si>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</si>
  <si>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</si>
  <si>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</si>
  <si>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</si>
  <si>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</si>
  <si>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</si>
  <si>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</si>
  <si>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</si>
  <si>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</si>
  <si>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</si>
  <si>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</si>
  <si>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</si>
  <si>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</si>
  <si>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</si>
  <si>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</si>
  <si>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</si>
  <si>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</si>
  <si>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</si>
  <si>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</si>
  <si>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</si>
  <si>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</si>
  <si>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</si>
  <si>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</si>
  <si>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</si>
  <si>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</si>
  <si>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</si>
  <si>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</si>
  <si>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</si>
  <si>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</si>
  <si>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</si>
  <si>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</si>
  <si>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</si>
  <si>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</si>
  <si>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</si>
  <si>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</si>
  <si>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</si>
  <si>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</si>
  <si>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</si>
  <si>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</si>
  <si>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</si>
  <si>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</si>
  <si>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</si>
  <si>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</si>
  <si>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</si>
  <si>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</si>
  <si>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</si>
  <si>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</si>
  <si>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</si>
  <si>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</si>
  <si>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</si>
  <si>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</si>
  <si>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</si>
  <si>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</si>
  <si>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</si>
  <si>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</si>
  <si>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</si>
  <si>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</si>
  <si>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</si>
  <si>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</si>
  <si>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</si>
  <si>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</si>
  <si>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</si>
  <si>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</si>
  <si>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</si>
  <si>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</si>
  <si>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</si>
  <si>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</si>
  <si>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</si>
  <si>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</si>
  <si>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</si>
  <si>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</si>
  <si>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</si>
  <si>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</si>
  <si>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</si>
  <si>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</si>
  <si>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</si>
  <si>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</si>
  <si>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</si>
  <si>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</si>
  <si>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</si>
  <si>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</si>
  <si>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</si>
  <si>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</si>
  <si>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</si>
  <si>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</si>
  <si>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</si>
  <si>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</si>
  <si>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</si>
  <si>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</si>
  <si>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</si>
  <si>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</si>
  <si>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</si>
  <si>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</si>
  <si>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</si>
  <si>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</si>
  <si>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</si>
  <si>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</si>
  <si>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</si>
  <si>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</si>
  <si>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</si>
  <si>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</si>
  <si>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</si>
  <si>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</si>
  <si>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</si>
  <si>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</si>
  <si>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</si>
  <si>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</si>
  <si>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</si>
  <si>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</si>
  <si>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</si>
  <si>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</si>
  <si>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</si>
  <si>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</si>
  <si>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</si>
  <si>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</si>
  <si>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</si>
  <si>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</si>
  <si>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</si>
  <si>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</si>
  <si>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</si>
  <si>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</si>
  <si>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</si>
  <si>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</si>
  <si>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</si>
  <si>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</si>
  <si>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</si>
  <si>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</si>
  <si>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</si>
  <si>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</si>
  <si>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</si>
  <si>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</si>
  <si>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</si>
  <si>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</si>
  <si>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</si>
  <si>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</si>
  <si>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</si>
  <si>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</si>
  <si>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</si>
  <si>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</si>
  <si>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</si>
  <si>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</si>
  <si>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</si>
  <si>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</si>
  <si>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</si>
  <si>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</si>
  <si>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</si>
  <si>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</si>
  <si>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</si>
  <si>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</si>
  <si>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</si>
  <si>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</si>
  <si>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</si>
  <si>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</si>
  <si>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</si>
  <si>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</si>
  <si>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</si>
  <si>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</si>
  <si>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</si>
  <si>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</si>
  <si>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</si>
  <si>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</si>
  <si>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</si>
  <si>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</si>
  <si>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</si>
  <si>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</si>
  <si>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</si>
  <si>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</si>
  <si>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</si>
  <si>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</si>
  <si>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</si>
  <si>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</si>
  <si>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</si>
  <si>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</si>
  <si>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</si>
  <si>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</si>
  <si>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</si>
  <si>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</si>
  <si>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</si>
  <si>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</si>
  <si>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</si>
  <si>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</si>
  <si>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</si>
  <si>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</si>
  <si>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</si>
  <si>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</si>
  <si>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</si>
  <si>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</si>
  <si>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</si>
  <si>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</si>
  <si>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</si>
  <si>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</si>
  <si>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</si>
  <si>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</si>
  <si>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</si>
  <si>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</si>
  <si>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</si>
  <si>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</si>
  <si>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</si>
  <si>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</si>
  <si>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</si>
  <si>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</si>
  <si>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</si>
  <si>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</si>
  <si>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</si>
  <si>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</si>
  <si>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</si>
  <si>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</si>
  <si>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</si>
  <si>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</si>
  <si>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</si>
  <si>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</si>
  <si>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</si>
  <si>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</si>
  <si>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</si>
  <si>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</si>
  <si>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</si>
  <si>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</si>
  <si>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</si>
  <si>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</si>
  <si>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</si>
  <si>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</si>
  <si>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</si>
  <si>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</si>
  <si>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</si>
  <si>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</si>
  <si>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</si>
  <si>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</si>
  <si>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</si>
  <si>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</si>
  <si>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</si>
  <si>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</si>
  <si>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</si>
  <si>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</si>
  <si>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</si>
  <si>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</si>
  <si>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</si>
  <si>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</si>
  <si>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</si>
  <si>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</si>
  <si>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</si>
  <si>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</si>
  <si>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</si>
  <si>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</si>
  <si>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</si>
  <si>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</si>
  <si>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</si>
  <si>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</si>
  <si>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</si>
  <si>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</si>
  <si>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</si>
  <si>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</si>
  <si>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</si>
  <si>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</si>
  <si>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</si>
  <si>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</si>
  <si>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</si>
  <si>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</si>
  <si>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</si>
  <si>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</si>
  <si>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</si>
  <si>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</si>
  <si>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</si>
  <si>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</si>
  <si>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</si>
  <si>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</si>
  <si>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</si>
  <si>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</si>
  <si>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</si>
  <si>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</si>
  <si>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</si>
  <si>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</si>
  <si>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</si>
  <si>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</si>
  <si>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</si>
  <si>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</si>
  <si>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</si>
  <si>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</si>
  <si>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</si>
  <si>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</si>
  <si>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</si>
  <si>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</si>
  <si>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</si>
  <si>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</si>
  <si>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</si>
  <si>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</si>
  <si>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</si>
  <si>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</si>
  <si>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</si>
  <si>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</si>
  <si>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</si>
  <si>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</si>
  <si>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</si>
  <si>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</si>
  <si>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</si>
  <si>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</si>
  <si>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</si>
  <si>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</si>
  <si>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</si>
  <si>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</si>
  <si>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</si>
  <si>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</si>
  <si>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</si>
  <si>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</si>
  <si>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</si>
  <si>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</si>
  <si>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</si>
  <si>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</si>
  <si>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</si>
  <si>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</si>
  <si>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</si>
  <si>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</si>
  <si>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</si>
  <si>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</si>
  <si>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</si>
  <si>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</si>
  <si>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</si>
  <si>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</si>
  <si>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</si>
  <si>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</si>
  <si>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</si>
  <si>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</si>
  <si>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</si>
  <si>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</si>
  <si>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</si>
  <si>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</si>
  <si>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</si>
  <si>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</si>
  <si>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</si>
  <si>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</si>
  <si>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</si>
  <si>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</si>
  <si>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</si>
  <si>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</si>
  <si>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</si>
  <si>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</si>
  <si>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</si>
  <si>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</si>
  <si>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</si>
  <si>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</si>
  <si>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</si>
  <si>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</si>
  <si>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</si>
  <si>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</si>
  <si>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</si>
  <si>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</si>
  <si>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</si>
  <si>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</si>
  <si>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</si>
  <si>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</si>
  <si>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</si>
  <si>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</si>
  <si>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</si>
  <si>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</si>
  <si>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</si>
  <si>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</si>
  <si>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</si>
  <si>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</si>
  <si>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</si>
  <si>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</si>
  <si>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</si>
  <si>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</si>
  <si>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</si>
  <si>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</si>
  <si>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</si>
  <si>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</si>
  <si>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</si>
  <si>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</si>
  <si>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</si>
  <si>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</si>
  <si>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</si>
  <si>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</si>
  <si>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</si>
  <si>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</si>
  <si>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</si>
  <si>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</si>
  <si>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</si>
  <si>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</si>
  <si>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</si>
  <si>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</si>
  <si>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</si>
  <si>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</si>
  <si>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</si>
  <si>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</si>
  <si>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</si>
  <si>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</si>
  <si>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</si>
  <si>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</si>
  <si>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</si>
  <si>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</si>
  <si>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</si>
  <si>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</si>
  <si>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</si>
  <si>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</si>
  <si>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</si>
  <si>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</si>
  <si>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</si>
  <si>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</si>
  <si>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</si>
  <si>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</si>
  <si>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</si>
  <si>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</si>
  <si>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</si>
  <si>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</si>
  <si>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</si>
  <si>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</si>
  <si>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</si>
  <si>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</si>
  <si>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</si>
  <si>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</si>
  <si>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</si>
  <si>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</si>
  <si>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</si>
  <si>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</si>
  <si>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</si>
  <si>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</si>
  <si>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</si>
  <si>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</si>
  <si>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</si>
  <si>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</si>
  <si>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</si>
  <si>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</si>
  <si>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</si>
  <si>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</si>
  <si>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</si>
  <si>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</si>
  <si>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</si>
  <si>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</si>
  <si>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</si>
  <si>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</si>
  <si>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</si>
  <si>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</si>
  <si>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</si>
  <si>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</si>
  <si>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</si>
  <si>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</si>
  <si>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</si>
  <si>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</si>
  <si>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</si>
  <si>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</si>
  <si>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</si>
  <si>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</si>
  <si>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</si>
  <si>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</si>
  <si>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</si>
  <si>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</si>
  <si>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</si>
  <si>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</si>
  <si>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</si>
  <si>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</si>
  <si>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</si>
  <si>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</si>
  <si>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</si>
  <si>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</si>
  <si>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</si>
  <si>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</si>
  <si>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</si>
  <si>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</si>
  <si>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</si>
  <si>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</si>
  <si>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</si>
  <si>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</si>
  <si>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</si>
  <si>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</si>
  <si>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</si>
  <si>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</si>
  <si>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</si>
  <si>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</si>
  <si>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</si>
  <si>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</si>
  <si>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</si>
  <si>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</si>
  <si>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</si>
  <si>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</si>
  <si>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</si>
  <si>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</si>
  <si>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</si>
  <si>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</si>
  <si>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</si>
  <si>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</si>
  <si>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</si>
  <si>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</si>
  <si>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</si>
  <si>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</si>
  <si>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</si>
  <si>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</si>
  <si>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</si>
  <si>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</si>
  <si>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</si>
  <si>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</si>
  <si>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</si>
  <si>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</si>
  <si>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</si>
  <si>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</si>
  <si>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</si>
  <si>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</si>
  <si>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</si>
  <si>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</si>
  <si>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</si>
  <si>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</si>
  <si>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</si>
  <si>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</si>
  <si>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</si>
  <si>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</si>
  <si>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</si>
  <si>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</si>
  <si>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</si>
  <si>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</si>
  <si>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</si>
  <si>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</si>
  <si>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</si>
  <si>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</si>
  <si>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</si>
  <si>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</si>
  <si>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</si>
  <si>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</si>
  <si>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</si>
  <si>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</si>
  <si>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</si>
  <si>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</si>
  <si>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</si>
  <si>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</si>
  <si>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</si>
  <si>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</si>
  <si>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</si>
  <si>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</si>
  <si>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</si>
  <si>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</si>
  <si>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</si>
  <si>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</si>
  <si>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</si>
  <si>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</si>
  <si>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</si>
  <si>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</si>
  <si>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</si>
  <si>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</si>
  <si>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</si>
  <si>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</si>
  <si>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</si>
  <si>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</si>
  <si>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</si>
  <si>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</si>
  <si>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</si>
  <si>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</si>
  <si>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</si>
  <si>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</si>
  <si>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</si>
  <si>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</si>
  <si>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</si>
  <si>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</si>
  <si>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</si>
  <si>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</si>
  <si>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</si>
  <si>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</si>
  <si>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</si>
  <si>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</si>
  <si>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</si>
  <si>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</si>
  <si>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</si>
  <si>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</si>
  <si>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</si>
  <si>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</si>
  <si>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</si>
  <si>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</si>
  <si>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</si>
  <si>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</si>
  <si>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</si>
  <si>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</si>
  <si>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</si>
  <si>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</si>
  <si>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</si>
  <si>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</si>
  <si>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</si>
  <si>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</si>
  <si>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</si>
  <si>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</si>
  <si>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</si>
  <si>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</si>
  <si>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</si>
  <si>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</si>
  <si>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</si>
  <si>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</si>
  <si>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</si>
  <si>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</si>
  <si>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</si>
  <si>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</si>
  <si>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</si>
  <si>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</si>
  <si>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</si>
  <si>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</si>
  <si>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</si>
  <si>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</si>
  <si>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</si>
  <si>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</si>
  <si>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</si>
  <si>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</si>
  <si>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</si>
  <si>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</si>
  <si>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</si>
  <si>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</si>
  <si>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</si>
  <si>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</si>
  <si>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</si>
  <si>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</si>
  <si>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</si>
  <si>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</si>
  <si>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</si>
  <si>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</si>
  <si>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</si>
  <si>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</si>
  <si>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</si>
  <si>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</si>
  <si>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</si>
  <si>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</si>
  <si>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</si>
  <si>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</si>
  <si>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</si>
  <si>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</si>
  <si>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</si>
  <si>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</si>
  <si>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</si>
  <si>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</si>
  <si>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</si>
  <si>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</si>
  <si>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</si>
  <si>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</si>
  <si>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</si>
  <si>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</si>
  <si>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</si>
  <si>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</si>
  <si>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</si>
  <si>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</si>
  <si>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</si>
  <si>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</si>
  <si>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</si>
  <si>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</si>
  <si>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</si>
  <si>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</si>
  <si>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</si>
  <si>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</si>
  <si>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</si>
  <si>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</si>
  <si>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</si>
  <si>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</si>
  <si>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</si>
  <si>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</si>
  <si>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</si>
  <si>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</si>
  <si>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</si>
  <si>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</si>
  <si>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</si>
  <si>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</si>
  <si>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</si>
  <si>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</si>
  <si>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</si>
  <si>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</si>
  <si>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</si>
  <si>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</si>
  <si>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</si>
  <si>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</si>
  <si>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</si>
  <si>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</si>
  <si>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</si>
  <si>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</si>
  <si>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</si>
  <si>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</si>
  <si>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</si>
  <si>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</si>
  <si>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</si>
  <si>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</si>
  <si>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</si>
  <si>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</si>
  <si>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</si>
  <si>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</si>
  <si>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</si>
  <si>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</si>
  <si>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</si>
  <si>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</si>
  <si>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</si>
  <si>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</si>
  <si>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</si>
  <si>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</si>
  <si>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</si>
  <si>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</si>
  <si>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</si>
  <si>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</si>
  <si>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</si>
  <si>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</si>
  <si>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</si>
  <si>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</si>
  <si>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</si>
  <si>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</si>
  <si>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</si>
  <si>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</si>
  <si>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</si>
  <si>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</si>
  <si>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</si>
  <si>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</si>
  <si>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</si>
  <si>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</si>
  <si>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</si>
  <si>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</si>
  <si>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</si>
  <si>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</si>
  <si>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</si>
  <si>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</si>
  <si>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</si>
  <si>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</si>
  <si>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</si>
  <si>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</si>
  <si>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</si>
  <si>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</si>
  <si>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</si>
  <si>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</si>
  <si>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</si>
  <si>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</si>
  <si>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</si>
  <si>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</si>
  <si>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</si>
  <si>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</si>
  <si>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</si>
  <si>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</si>
  <si>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</si>
  <si>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</si>
  <si>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</si>
  <si>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</si>
  <si>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</si>
  <si>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</si>
  <si>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</si>
  <si>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</si>
  <si>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</si>
  <si>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</si>
  <si>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</si>
  <si>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</si>
  <si>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</si>
  <si>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</si>
  <si>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</si>
  <si>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</si>
  <si>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</si>
  <si>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</si>
  <si>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</si>
  <si>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</si>
  <si>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</si>
  <si>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</si>
  <si>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</si>
  <si>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</si>
  <si>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</si>
  <si>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</si>
  <si>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</si>
  <si>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</si>
  <si>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</si>
  <si>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</si>
  <si>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</si>
  <si>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</si>
  <si>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</si>
  <si>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</si>
  <si>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</si>
  <si>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</si>
  <si>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</si>
  <si>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</si>
  <si>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</si>
  <si>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</si>
  <si>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</si>
  <si>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</si>
  <si>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</si>
  <si>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</si>
  <si>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</si>
  <si>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</si>
  <si>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</si>
  <si>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</si>
  <si>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</si>
  <si>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</si>
  <si>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</si>
  <si>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</si>
  <si>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</si>
  <si>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</si>
  <si>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</si>
  <si>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</si>
  <si>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</si>
  <si>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</si>
  <si>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</si>
  <si>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</si>
  <si>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</si>
  <si>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</si>
  <si>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</si>
  <si>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</si>
  <si>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</si>
  <si>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</si>
  <si>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</si>
  <si>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</si>
  <si>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</si>
  <si>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</si>
  <si>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</si>
  <si>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</si>
  <si>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</si>
  <si>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</si>
  <si>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</si>
  <si>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</si>
  <si>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</si>
  <si>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</si>
  <si>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</si>
  <si>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</si>
  <si>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</si>
  <si>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</si>
  <si>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</si>
  <si>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</si>
  <si>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</si>
  <si>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</si>
  <si>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</si>
  <si>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</si>
  <si>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</si>
  <si>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</si>
  <si>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</si>
  <si>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</si>
  <si>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</si>
  <si>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</si>
  <si>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</si>
  <si>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</si>
  <si>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</si>
  <si>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</si>
  <si>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</si>
  <si>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</si>
  <si>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</si>
  <si>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</si>
  <si>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</si>
  <si>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</si>
  <si>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</si>
  <si>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</si>
  <si>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</si>
  <si>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</si>
  <si>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</si>
  <si>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</si>
  <si>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</si>
  <si>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</si>
  <si>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</si>
  <si>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</si>
  <si>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</si>
  <si>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</si>
  <si>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</si>
  <si>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</si>
  <si>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</si>
  <si>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</si>
  <si>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</si>
  <si>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</si>
  <si>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</si>
  <si>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</si>
  <si>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</si>
  <si>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</si>
  <si>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</si>
  <si>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</si>
  <si>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</si>
  <si>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</si>
  <si>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</si>
  <si>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</si>
  <si>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</si>
  <si>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</si>
  <si>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</si>
  <si>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</si>
  <si>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</si>
  <si>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</si>
  <si>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</si>
  <si>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</si>
  <si>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</si>
  <si>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</si>
  <si>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</si>
  <si>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</si>
  <si>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</si>
  <si>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</si>
  <si>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</si>
  <si>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</si>
  <si>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</si>
  <si>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</si>
  <si>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</si>
  <si>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</si>
  <si>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</si>
  <si>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</si>
  <si>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</si>
  <si>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</si>
  <si>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</si>
  <si>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</si>
  <si>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</si>
  <si>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</si>
  <si>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</si>
  <si>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</si>
  <si>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</si>
  <si>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</si>
  <si>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</si>
  <si>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</si>
  <si>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</si>
  <si>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</si>
  <si>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</si>
  <si>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</si>
  <si>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</si>
  <si>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</si>
  <si>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</si>
  <si>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</si>
  <si>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</si>
  <si>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</si>
  <si>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</si>
  <si>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</si>
  <si>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</si>
  <si>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</si>
  <si>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</si>
  <si>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</si>
  <si>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</si>
  <si>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</si>
  <si>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</si>
  <si>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</si>
  <si>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</si>
  <si>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</si>
  <si>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</si>
  <si>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</si>
  <si>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</si>
  <si>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</si>
  <si>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</si>
  <si>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</si>
  <si>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</si>
  <si>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</si>
  <si>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</si>
  <si>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</si>
  <si>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</si>
  <si>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</si>
  <si>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</si>
  <si>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</si>
  <si>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</si>
  <si>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</si>
  <si>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</si>
  <si>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</si>
  <si>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</si>
  <si>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</si>
  <si>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</si>
  <si>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</si>
  <si>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</si>
  <si>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</si>
  <si>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</si>
  <si>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</si>
  <si>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</si>
  <si>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</si>
  <si>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</si>
  <si>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</si>
  <si>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</si>
  <si>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</si>
  <si>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</si>
  <si>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</si>
  <si>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</si>
  <si>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</si>
  <si>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</si>
  <si>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</si>
  <si>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</si>
  <si>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</si>
  <si>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</si>
  <si>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</si>
  <si>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</si>
  <si>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</si>
  <si>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</si>
  <si>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</si>
  <si>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</si>
  <si>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</si>
  <si>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</si>
  <si>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</si>
  <si>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</si>
  <si>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</si>
  <si>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</si>
  <si>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</si>
  <si>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</si>
  <si>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</si>
  <si>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</si>
  <si>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</si>
  <si>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</si>
  <si>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</si>
  <si>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</si>
  <si>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</si>
  <si>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</si>
  <si>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</si>
  <si>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</si>
  <si>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</si>
  <si>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</si>
  <si>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</si>
  <si>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</si>
  <si>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</si>
  <si>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</si>
  <si>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</si>
  <si>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</si>
  <si>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</si>
  <si>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</si>
  <si>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</si>
  <si>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</si>
  <si>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</si>
  <si>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</si>
  <si>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</si>
  <si>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</si>
  <si>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</si>
  <si>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</si>
  <si>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</si>
  <si>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</si>
  <si>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</si>
  <si>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</si>
  <si>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</si>
  <si>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</si>
  <si>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</si>
  <si>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</si>
  <si>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</si>
  <si>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</si>
  <si>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</si>
  <si>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</si>
  <si>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</si>
  <si>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</si>
  <si>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</si>
  <si>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</si>
  <si>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</si>
  <si>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</si>
  <si>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</si>
  <si>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</si>
  <si>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</si>
  <si>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</si>
  <si>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</si>
  <si>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</si>
  <si>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</si>
  <si>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</si>
  <si>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</si>
  <si>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</si>
  <si>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</si>
  <si>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</si>
  <si>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</si>
  <si>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</si>
  <si>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</si>
  <si>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</si>
  <si>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</si>
  <si>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</si>
  <si>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</si>
  <si>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</si>
  <si>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</si>
  <si>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</si>
  <si>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</si>
  <si>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</si>
  <si>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</si>
  <si>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</si>
  <si>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</si>
  <si>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</si>
  <si>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</si>
  <si>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</si>
  <si>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</si>
  <si>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</si>
  <si>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</si>
  <si>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</si>
  <si>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</si>
  <si>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</si>
  <si>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</si>
  <si>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</si>
  <si>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</si>
  <si>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</si>
  <si>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</si>
  <si>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</si>
  <si>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</si>
  <si>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</si>
  <si>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</si>
  <si>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</si>
  <si>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</si>
  <si>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</si>
  <si>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</si>
  <si>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</si>
  <si>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</si>
  <si>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</si>
  <si>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</si>
  <si>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</si>
  <si>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</si>
  <si>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</si>
  <si>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</si>
  <si>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</si>
  <si>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</si>
  <si>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</si>
  <si>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</si>
  <si>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</si>
  <si>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</si>
  <si>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</si>
  <si>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</si>
  <si>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</si>
  <si>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</si>
  <si>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</si>
  <si>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</si>
  <si>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</si>
  <si>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</si>
  <si>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</si>
  <si>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</si>
  <si>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</si>
  <si>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</si>
  <si>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</si>
  <si>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</si>
  <si>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</si>
  <si>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</si>
  <si>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</si>
  <si>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</si>
  <si>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</si>
  <si>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</si>
  <si>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</si>
  <si>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</si>
  <si>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</si>
  <si>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</si>
  <si>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</si>
  <si>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</si>
  <si>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</si>
  <si>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</si>
  <si>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</si>
  <si>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</si>
  <si>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</si>
  <si>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</si>
  <si>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</si>
  <si>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</si>
  <si>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</si>
  <si>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</si>
  <si>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</si>
  <si>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</si>
  <si>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</si>
  <si>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</si>
  <si>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</si>
  <si>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</si>
  <si>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</si>
  <si>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</si>
  <si>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</si>
  <si>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</si>
  <si>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</si>
  <si>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</si>
  <si>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</si>
  <si>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</si>
  <si>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</si>
  <si>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</si>
  <si>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</si>
  <si>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</si>
  <si>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</si>
  <si>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</si>
  <si>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</si>
  <si>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</si>
  <si>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</si>
  <si>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</si>
  <si>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</si>
  <si>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</si>
  <si>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</si>
  <si>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</si>
  <si>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</si>
  <si>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</si>
  <si>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</si>
  <si>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</si>
  <si>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</si>
  <si>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</si>
  <si>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</si>
  <si>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</si>
  <si>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</si>
  <si>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</si>
  <si>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</si>
  <si>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</si>
  <si>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</si>
  <si>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</si>
  <si>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</si>
  <si>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</si>
  <si>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</si>
  <si>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</si>
  <si>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</si>
  <si>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</si>
  <si>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</si>
  <si>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</si>
  <si>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</si>
  <si>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</si>
  <si>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</si>
  <si>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</si>
  <si>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</si>
  <si>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</si>
  <si>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</si>
  <si>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</si>
  <si>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</si>
  <si>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</si>
  <si>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</si>
  <si>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</si>
  <si>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</si>
  <si>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</si>
  <si>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</si>
  <si>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</si>
  <si>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</si>
  <si>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</si>
  <si>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</si>
  <si>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</si>
  <si>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</si>
  <si>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</si>
  <si>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</si>
  <si>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</si>
  <si>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</si>
  <si>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</si>
  <si>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</si>
  <si>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</si>
  <si>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</si>
  <si>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</si>
  <si>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</si>
  <si>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</si>
  <si>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</si>
  <si>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</si>
  <si>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</si>
  <si>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</si>
  <si>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</si>
  <si>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</si>
  <si>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</si>
  <si>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</si>
  <si>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</si>
  <si>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</si>
  <si>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</si>
  <si>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</si>
  <si>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</si>
  <si>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</si>
  <si>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</si>
  <si>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</si>
  <si>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</si>
  <si>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</si>
  <si>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</si>
  <si>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</si>
  <si>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</si>
  <si>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</si>
  <si>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</si>
  <si>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</si>
  <si>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</si>
  <si>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</si>
  <si>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</si>
  <si>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</si>
  <si>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</si>
  <si>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</si>
  <si>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</si>
  <si>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</si>
  <si>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</si>
  <si>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</si>
  <si>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</si>
  <si>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</si>
  <si>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</si>
  <si>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</si>
  <si>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</si>
  <si>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</si>
  <si>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</si>
  <si>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</si>
  <si>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</si>
  <si>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</si>
  <si>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</si>
  <si>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</si>
  <si>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</si>
  <si>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</si>
  <si>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</si>
  <si>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</si>
  <si>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</si>
  <si>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</si>
  <si>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</si>
  <si>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</si>
  <si>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</si>
  <si>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</si>
  <si>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</si>
  <si>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</si>
  <si>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</si>
  <si>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</si>
  <si>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</si>
  <si>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</si>
  <si>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</si>
  <si>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</si>
  <si>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</si>
  <si>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</si>
  <si>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</si>
  <si>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</si>
  <si>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</si>
  <si>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</si>
  <si>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</si>
  <si>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</si>
  <si>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</si>
  <si>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</si>
  <si>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</si>
  <si>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</si>
  <si>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</si>
  <si>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</si>
  <si>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</si>
  <si>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</si>
  <si>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</si>
  <si>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</si>
  <si>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</si>
  <si>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</si>
  <si>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</si>
  <si>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</si>
  <si>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</si>
  <si>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</si>
  <si>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</si>
  <si>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</si>
  <si>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</si>
  <si>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</si>
  <si>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</si>
  <si>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</si>
  <si>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</si>
  <si>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</si>
  <si>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</si>
  <si>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</si>
  <si>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</si>
  <si>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</si>
  <si>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</si>
  <si>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</si>
  <si>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</si>
  <si>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</si>
  <si>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</si>
  <si>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</si>
  <si>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</si>
  <si>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</si>
  <si>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</si>
  <si>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</si>
  <si>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</si>
  <si>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</si>
  <si>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</si>
  <si>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</si>
  <si>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</si>
  <si>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</si>
  <si>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</si>
  <si>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</si>
  <si>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</si>
  <si>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</si>
  <si>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</si>
  <si>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</si>
  <si>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</si>
  <si>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</si>
  <si>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</si>
  <si>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</si>
  <si>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</si>
  <si>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</si>
  <si>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</si>
  <si>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</si>
  <si>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</si>
  <si>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</si>
  <si>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</si>
  <si>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</si>
  <si>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</si>
  <si>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</si>
  <si>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</si>
  <si>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</si>
  <si>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</si>
  <si>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</si>
  <si>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</si>
  <si>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</si>
  <si>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</si>
  <si>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</si>
  <si>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</si>
  <si>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</si>
  <si>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</si>
  <si>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</si>
  <si>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</si>
  <si>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</si>
  <si>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</si>
  <si>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</si>
  <si>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</si>
  <si>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</si>
  <si>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</si>
  <si>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</si>
  <si>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</si>
  <si>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</si>
  <si>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</si>
  <si>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</si>
  <si>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</si>
  <si>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</si>
  <si>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</si>
  <si>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</si>
  <si>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</si>
  <si>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</si>
  <si>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</si>
  <si>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</si>
  <si>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</si>
  <si>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</si>
  <si>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</si>
  <si>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</si>
  <si>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</si>
  <si>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</si>
  <si>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</si>
  <si>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</si>
  <si>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</si>
  <si>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</si>
  <si>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</si>
  <si>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</si>
  <si>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</si>
  <si>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</si>
  <si>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</si>
  <si>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</si>
  <si>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</si>
  <si>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</si>
  <si>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</si>
  <si>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</si>
  <si>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</si>
  <si>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</si>
  <si>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</si>
  <si>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</si>
  <si>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</si>
  <si>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</si>
  <si>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</si>
  <si>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</si>
  <si>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</si>
  <si>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</si>
  <si>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</si>
  <si>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</si>
  <si>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</si>
  <si>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</si>
  <si>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</si>
  <si>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</si>
  <si>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</si>
  <si>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</si>
  <si>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</si>
  <si>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</si>
  <si>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</si>
  <si>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</si>
  <si>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</si>
  <si>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</si>
  <si>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</si>
  <si>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</si>
  <si>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</si>
  <si>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</si>
  <si>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</si>
  <si>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</si>
  <si>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</si>
  <si>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</si>
  <si>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</si>
  <si>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</si>
  <si>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</si>
  <si>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</si>
  <si>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</si>
  <si>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</si>
  <si>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</si>
  <si>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</si>
  <si>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</si>
  <si>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</si>
  <si>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</si>
  <si>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</si>
  <si>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</si>
  <si>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</si>
  <si>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</si>
  <si>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</si>
  <si>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</si>
  <si>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</si>
  <si>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</si>
  <si>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</si>
  <si>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</si>
  <si>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</si>
  <si>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</si>
  <si>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</si>
  <si>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</si>
  <si>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</si>
  <si>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</si>
  <si>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</si>
  <si>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</si>
  <si>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</si>
  <si>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</si>
  <si>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</si>
  <si>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</si>
  <si>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</si>
  <si>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</si>
  <si>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</si>
  <si>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</si>
  <si>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</si>
  <si>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</si>
  <si>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</si>
  <si>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</si>
  <si>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</si>
  <si>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</si>
  <si>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</si>
  <si>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</si>
  <si>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</si>
  <si>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</si>
  <si>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</si>
  <si>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</si>
  <si>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</si>
  <si>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</si>
  <si>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</si>
  <si>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</si>
  <si>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</si>
  <si>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</si>
  <si>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</si>
  <si>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</si>
  <si>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</si>
  <si>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</si>
  <si>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</si>
  <si>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</si>
  <si>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</si>
  <si>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</si>
  <si>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</si>
  <si>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</si>
  <si>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</si>
  <si>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</si>
  <si>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</si>
  <si>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</si>
  <si>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</si>
  <si>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</si>
  <si>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</si>
  <si>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</si>
  <si>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</si>
  <si>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</si>
  <si>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</si>
  <si>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</si>
  <si>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</si>
  <si>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</si>
  <si>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</si>
  <si>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</si>
  <si>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</si>
  <si>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</si>
  <si>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</si>
  <si>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</si>
  <si>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</si>
  <si>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</si>
  <si>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</si>
  <si>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</si>
  <si>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</si>
  <si>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</si>
  <si>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</si>
  <si>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</si>
  <si>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</si>
  <si>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</si>
  <si>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</si>
  <si>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</si>
  <si>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</si>
  <si>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</si>
  <si>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</si>
  <si>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</si>
  <si>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</si>
  <si>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</si>
  <si>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</si>
  <si>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</si>
  <si>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</si>
  <si>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</si>
  <si>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</si>
  <si>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</si>
  <si>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</si>
  <si>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</si>
  <si>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</si>
  <si>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</si>
  <si>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</si>
  <si>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</si>
  <si>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</si>
  <si>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</si>
  <si>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</si>
  <si>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</si>
  <si>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</si>
  <si>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</si>
  <si>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</si>
  <si>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</si>
  <si>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</si>
  <si>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</si>
  <si>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</si>
  <si>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</si>
  <si>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</si>
  <si>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</si>
  <si>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</si>
  <si>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</si>
  <si>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</si>
  <si>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</si>
  <si>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</si>
  <si>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</si>
  <si>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</si>
  <si>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</si>
  <si>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</si>
  <si>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</si>
  <si>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</si>
  <si>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</si>
  <si>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</si>
  <si>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</si>
  <si>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</si>
  <si>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</si>
  <si>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</si>
  <si>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</si>
  <si>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</si>
  <si>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</si>
  <si>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</si>
  <si>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</si>
  <si>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</si>
  <si>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</si>
  <si>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</si>
  <si>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</si>
  <si>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</si>
  <si>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</si>
  <si>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</si>
  <si>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</si>
  <si>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</si>
  <si>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</si>
  <si>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</si>
  <si>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</si>
  <si>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</si>
  <si>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</si>
  <si>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</si>
  <si>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</si>
  <si>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</si>
  <si>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</si>
  <si>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</si>
  <si>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</si>
  <si>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</si>
  <si>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</si>
  <si>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</si>
  <si>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</si>
  <si>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</si>
  <si>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</si>
  <si>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</si>
  <si>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</si>
  <si>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</si>
  <si>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</si>
  <si>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</si>
  <si>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</si>
  <si>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</si>
  <si>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</si>
  <si>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</si>
  <si>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</si>
  <si>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</si>
  <si>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</si>
  <si>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</si>
  <si>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</si>
  <si>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</si>
  <si>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</si>
  <si>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</si>
  <si>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</si>
  <si>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</si>
  <si>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</si>
  <si>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</si>
  <si>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</si>
  <si>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</si>
  <si>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</si>
  <si>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</si>
  <si>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</si>
  <si>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</si>
  <si>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</si>
  <si>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</si>
  <si>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</si>
  <si>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</si>
  <si>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</si>
  <si>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</si>
  <si>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</si>
  <si>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</si>
  <si>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</si>
  <si>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</si>
  <si>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</si>
  <si>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</si>
  <si>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</si>
  <si>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</si>
  <si>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</si>
  <si>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</si>
  <si>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</si>
  <si>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</si>
  <si>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</si>
  <si>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</si>
  <si>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</si>
  <si>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</si>
  <si>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</si>
  <si>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</si>
  <si>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</si>
  <si>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</si>
  <si>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</si>
  <si>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</si>
  <si>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</si>
  <si>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</si>
  <si>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</si>
  <si>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</si>
  <si>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</si>
  <si>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</si>
  <si>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</si>
  <si>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</si>
  <si>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</si>
  <si>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</si>
  <si>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</si>
  <si>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</si>
  <si>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</si>
  <si>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</si>
  <si>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</si>
  <si>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</si>
  <si>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</si>
  <si>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</si>
  <si>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</si>
  <si>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</si>
  <si>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</si>
  <si>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</si>
  <si>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</si>
  <si>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</si>
  <si>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</si>
  <si>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</si>
  <si>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</si>
  <si>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</si>
  <si>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</si>
  <si>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</si>
  <si>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</si>
  <si>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</si>
  <si>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</si>
  <si>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</si>
  <si>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</si>
  <si>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</si>
  <si>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</si>
  <si>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</si>
  <si>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</si>
  <si>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</si>
  <si>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</si>
  <si>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</si>
  <si>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</si>
  <si>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</si>
  <si>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</si>
  <si>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</si>
  <si>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</si>
  <si>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</si>
  <si>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</si>
  <si>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</si>
  <si>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</si>
  <si>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</si>
  <si>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</si>
  <si>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</si>
  <si>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</si>
  <si>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</si>
  <si>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</si>
  <si>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</si>
  <si>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</si>
  <si>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</si>
  <si>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</si>
  <si>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</si>
  <si>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</si>
  <si>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</si>
  <si>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</si>
  <si>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</si>
  <si>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</si>
  <si>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</si>
  <si>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</si>
  <si>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</si>
  <si>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</si>
  <si>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</si>
  <si>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</si>
  <si>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</si>
  <si>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</si>
  <si>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</si>
  <si>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</si>
  <si>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</si>
  <si>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</si>
  <si>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</si>
  <si>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</si>
  <si>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</si>
  <si>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</si>
  <si>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</si>
  <si>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</si>
  <si>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</si>
  <si>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</si>
  <si>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</si>
  <si>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</si>
  <si>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</si>
  <si>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</si>
  <si>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</si>
  <si>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</si>
  <si>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</si>
  <si>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</si>
  <si>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</si>
  <si>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</si>
  <si>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</si>
  <si>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</si>
  <si>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</si>
  <si>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</si>
  <si>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</si>
  <si>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</si>
  <si>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</si>
  <si>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</si>
  <si>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</si>
  <si>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</si>
  <si>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</si>
  <si>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</si>
  <si>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</si>
  <si>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</si>
  <si>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</si>
  <si>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</si>
  <si>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</si>
  <si>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</si>
  <si>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</si>
  <si>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</si>
  <si>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</si>
  <si>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</si>
  <si>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</si>
  <si>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</si>
  <si>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</si>
  <si>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</si>
  <si>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</si>
  <si>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</si>
  <si>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</si>
  <si>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</si>
  <si>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</si>
  <si>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</si>
  <si>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</si>
  <si>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</si>
  <si>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</si>
  <si>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</si>
  <si>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</si>
  <si>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</si>
  <si>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</si>
  <si>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</si>
  <si>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</si>
  <si>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</si>
  <si>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</si>
  <si>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</si>
  <si>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</si>
  <si>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</si>
  <si>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</si>
  <si>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</si>
  <si>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</si>
  <si>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</si>
  <si>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</si>
  <si>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</si>
  <si>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</si>
  <si>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</si>
  <si>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</si>
  <si>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</si>
  <si>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</si>
  <si>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</si>
  <si>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</si>
  <si>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</si>
  <si>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</si>
  <si>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</si>
  <si>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</si>
  <si>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</si>
  <si>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</si>
  <si>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</si>
  <si>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</si>
  <si>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</si>
  <si>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</si>
  <si>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</si>
  <si>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</si>
  <si>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</si>
  <si>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</si>
  <si>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</si>
  <si>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</si>
  <si>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</si>
  <si>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</si>
  <si>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</si>
  <si>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</si>
  <si>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</si>
  <si>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</si>
  <si>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</si>
  <si>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</si>
  <si>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</si>
  <si>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</si>
  <si>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</si>
  <si>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</si>
  <si>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</si>
  <si>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</si>
  <si>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</si>
  <si>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</si>
  <si>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</si>
  <si>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</si>
  <si>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</si>
  <si>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</si>
  <si>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</si>
  <si>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</si>
  <si>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</si>
  <si>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</si>
  <si>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</si>
  <si>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</si>
  <si>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</si>
  <si>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</si>
  <si>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</si>
  <si>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</si>
  <si>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</si>
  <si>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</si>
  <si>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</si>
  <si>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</si>
  <si>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</si>
  <si>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</si>
  <si>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</si>
  <si>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</si>
  <si>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</si>
  <si>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</si>
  <si>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</si>
  <si>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</si>
  <si>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</si>
  <si>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</si>
  <si>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</si>
  <si>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</si>
  <si>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</si>
  <si>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</si>
  <si>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</si>
  <si>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</si>
  <si>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</si>
  <si>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</si>
  <si>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</si>
  <si>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</si>
  <si>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</si>
  <si>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</si>
  <si>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</si>
  <si>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</si>
  <si>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</si>
  <si>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</si>
  <si>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</si>
  <si>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</si>
  <si>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</si>
  <si>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</si>
  <si>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</si>
  <si>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</si>
  <si>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</si>
  <si>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</si>
  <si>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</si>
  <si>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</si>
  <si>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</si>
  <si>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</si>
  <si>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</si>
  <si>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</si>
  <si>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</si>
  <si>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</si>
  <si>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</si>
  <si>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</si>
  <si>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</si>
  <si>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</si>
  <si>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</si>
  <si>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</si>
  <si>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</si>
  <si>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</si>
  <si>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</si>
  <si>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</si>
  <si>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</si>
  <si>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</si>
  <si>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</si>
  <si>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</si>
  <si>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</si>
  <si>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</si>
  <si>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</si>
  <si>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</si>
  <si>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</si>
  <si>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</si>
  <si>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</si>
  <si>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</si>
  <si>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</si>
  <si>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</si>
  <si>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</si>
  <si>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</si>
  <si>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</si>
  <si>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</si>
  <si>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</si>
  <si>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</si>
  <si>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</si>
  <si>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</si>
  <si>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</si>
  <si>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</si>
  <si>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</si>
  <si>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</si>
  <si>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</si>
  <si>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</si>
  <si>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</si>
  <si>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</si>
  <si>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</si>
  <si>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</si>
  <si>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</si>
  <si>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</si>
  <si>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</si>
  <si>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</si>
  <si>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</si>
  <si>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</si>
  <si>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</si>
  <si>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</si>
  <si>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</si>
  <si>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</si>
  <si>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</si>
  <si>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</si>
  <si>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</si>
  <si>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</si>
  <si>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</si>
  <si>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</si>
  <si>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</si>
  <si>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</si>
  <si>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</si>
  <si>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</si>
  <si>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</si>
  <si>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</si>
  <si>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</si>
  <si>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</si>
  <si>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</si>
  <si>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</si>
  <si>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</si>
  <si>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</si>
  <si>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</si>
  <si>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</si>
  <si>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</si>
  <si>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</si>
  <si>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</si>
  <si>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</si>
  <si>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</si>
  <si>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</si>
  <si>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</si>
  <si>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</si>
  <si>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</si>
  <si>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</si>
  <si>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</si>
  <si>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</si>
  <si>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</si>
  <si>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</si>
  <si>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</si>
  <si>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</si>
  <si>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</si>
  <si>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</si>
  <si>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</si>
  <si>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</si>
  <si>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</si>
  <si>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</si>
  <si>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</si>
  <si>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</si>
  <si>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</si>
  <si>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</si>
  <si>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</si>
  <si>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</si>
  <si>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</si>
  <si>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</si>
  <si>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</si>
  <si>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</si>
  <si>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</si>
  <si>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</si>
  <si>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</si>
  <si>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</si>
  <si>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</si>
  <si>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</si>
  <si>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</si>
  <si>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</si>
  <si>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</si>
  <si>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</si>
  <si>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</si>
  <si>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</si>
  <si>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</si>
  <si>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</si>
  <si>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</si>
  <si>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</si>
  <si>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</si>
  <si>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</si>
  <si>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</si>
  <si>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</si>
  <si>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</si>
  <si>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</si>
  <si>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</si>
  <si>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</si>
  <si>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</si>
  <si>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</si>
  <si>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</si>
  <si>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</si>
  <si>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</si>
  <si>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</si>
  <si>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</si>
  <si>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</si>
  <si>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</si>
  <si>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</si>
  <si>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</si>
  <si>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</si>
  <si>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</si>
  <si>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</si>
  <si>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</si>
  <si>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</si>
  <si>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</si>
  <si>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</si>
  <si>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</si>
  <si>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</si>
  <si>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</si>
  <si>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</si>
  <si>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</si>
  <si>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</si>
  <si>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</si>
  <si>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</si>
  <si>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</si>
  <si>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</si>
  <si>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</si>
  <si>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</si>
  <si>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</si>
  <si>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</si>
  <si>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</si>
  <si>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</si>
  <si>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</si>
  <si>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</si>
  <si>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</si>
  <si>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</si>
  <si>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</si>
  <si>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</si>
  <si>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</si>
  <si>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</si>
  <si>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</si>
  <si>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</si>
  <si>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</si>
  <si>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</si>
  <si>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</si>
  <si>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</si>
  <si>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</si>
  <si>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</si>
  <si>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</si>
  <si>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</si>
  <si>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</si>
  <si>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</si>
  <si>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</si>
  <si>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</si>
  <si>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</si>
  <si>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</si>
  <si>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</si>
  <si>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</si>
  <si>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</si>
  <si>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</si>
  <si>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</si>
  <si>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</si>
  <si>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</si>
  <si>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</si>
  <si>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</si>
  <si>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</si>
  <si>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</si>
  <si>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</si>
  <si>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</si>
  <si>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</si>
  <si>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</si>
  <si>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</si>
  <si>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</si>
  <si>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</si>
  <si>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</si>
  <si>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</si>
  <si>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</si>
  <si>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</si>
  <si>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</si>
  <si>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</si>
  <si>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</si>
  <si>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</si>
  <si>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</si>
  <si>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</si>
  <si>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</si>
  <si>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</si>
  <si>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</si>
  <si>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</si>
  <si>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</si>
  <si>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</si>
  <si>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</si>
  <si>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</si>
  <si>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</si>
  <si>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</si>
  <si>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</si>
  <si>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</si>
  <si>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</si>
  <si>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</si>
  <si>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</si>
  <si>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</si>
  <si>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</si>
  <si>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</si>
  <si>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</si>
  <si>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</si>
  <si>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</si>
  <si>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</si>
  <si>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</si>
  <si>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</si>
  <si>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</si>
  <si>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</si>
  <si>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</si>
  <si>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</si>
  <si>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</si>
  <si>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</si>
  <si>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</si>
  <si>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</si>
  <si>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</si>
  <si>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</si>
  <si>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</si>
  <si>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</si>
  <si>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</si>
  <si>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</si>
  <si>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</si>
  <si>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</si>
  <si>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</si>
  <si>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</si>
  <si>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</si>
  <si>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</si>
  <si>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</si>
  <si>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</si>
  <si>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</si>
  <si>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</si>
  <si>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</si>
  <si>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</si>
  <si>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</si>
  <si>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</si>
  <si>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</si>
  <si>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</si>
  <si>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</si>
  <si>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</si>
  <si>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</si>
  <si>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</si>
  <si>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</si>
  <si>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</si>
  <si>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</si>
  <si>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</si>
  <si>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</si>
  <si>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</si>
  <si>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</si>
  <si>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</si>
  <si>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</si>
  <si>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</si>
  <si>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</si>
  <si>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</si>
  <si>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</si>
  <si>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</si>
  <si>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</si>
  <si>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</si>
  <si>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</si>
  <si>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</si>
  <si>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</si>
  <si>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</si>
  <si>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</si>
  <si>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</si>
  <si>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</si>
  <si>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</si>
  <si>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</si>
  <si>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</si>
  <si>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</si>
  <si>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</si>
  <si>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</si>
  <si>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</si>
  <si>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</si>
  <si>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</si>
  <si>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</si>
  <si>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</si>
  <si>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</si>
  <si>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</si>
  <si>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</si>
  <si>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</si>
  <si>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</si>
  <si>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</si>
  <si>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</si>
  <si>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</si>
  <si>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</si>
  <si>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</si>
  <si>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</si>
  <si>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</si>
  <si>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</si>
  <si>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</si>
  <si>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</si>
  <si>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</si>
  <si>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</si>
  <si>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</si>
  <si>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</si>
  <si>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</si>
  <si>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</si>
  <si>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</si>
  <si>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</si>
  <si>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</si>
  <si>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</si>
  <si>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</si>
  <si>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</si>
  <si>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</si>
  <si>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</si>
  <si>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</si>
  <si>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</si>
  <si>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</si>
  <si>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</si>
  <si>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</si>
  <si>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</si>
  <si>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</si>
  <si>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</si>
  <si>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</si>
  <si>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</si>
  <si>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</si>
  <si>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</si>
  <si>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</si>
  <si>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</si>
  <si>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</si>
  <si>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</si>
  <si>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</si>
  <si>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</si>
  <si>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</si>
  <si>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</si>
  <si>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</si>
  <si>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</si>
  <si>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</si>
  <si>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</si>
  <si>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</si>
  <si>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</si>
  <si>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</si>
  <si>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</si>
  <si>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</si>
  <si>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</si>
  <si>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</si>
  <si>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</si>
  <si>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</si>
  <si>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</si>
  <si>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</si>
  <si>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</si>
  <si>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</si>
  <si>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</si>
  <si>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</si>
  <si>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</si>
  <si>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</si>
  <si>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</si>
  <si>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</si>
  <si>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</si>
  <si>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</si>
  <si>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</si>
  <si>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</si>
  <si>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</si>
  <si>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</si>
  <si>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</si>
  <si>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</si>
  <si>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</si>
  <si>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</si>
  <si>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</si>
  <si>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</si>
  <si>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</si>
  <si>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</si>
  <si>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</si>
  <si>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</si>
  <si>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</si>
  <si>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</si>
  <si>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</si>
  <si>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</si>
  <si>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</si>
  <si>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</si>
  <si>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</si>
  <si>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</si>
  <si>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</si>
  <si>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</si>
  <si>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</si>
  <si>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</si>
  <si>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</si>
  <si>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</si>
  <si>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</si>
  <si>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</si>
  <si>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</si>
  <si>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</si>
  <si>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</si>
  <si>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</si>
  <si>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</si>
  <si>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</si>
  <si>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</si>
  <si>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</si>
  <si>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</si>
  <si>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</si>
  <si>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</si>
  <si>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</si>
  <si>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</si>
  <si>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</si>
  <si>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</si>
  <si>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</si>
  <si>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</si>
  <si>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</si>
  <si>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</si>
  <si>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</si>
  <si>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</si>
  <si>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</si>
  <si>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</si>
  <si>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</si>
  <si>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</si>
  <si>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</si>
  <si>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</si>
  <si>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</si>
  <si>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</si>
  <si>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</si>
  <si>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</si>
  <si>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</si>
  <si>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</si>
  <si>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</si>
  <si>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</si>
  <si>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</si>
  <si>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</si>
  <si>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</si>
  <si>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</si>
  <si>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</si>
  <si>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</si>
  <si>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</si>
  <si>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</si>
  <si>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</si>
  <si>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</si>
  <si>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</si>
  <si>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</si>
  <si>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</si>
  <si>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</si>
  <si>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</si>
  <si>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</si>
  <si>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</si>
  <si>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</si>
  <si>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</si>
  <si>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</si>
  <si>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</si>
  <si>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</si>
  <si>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</si>
  <si>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</si>
  <si>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</si>
  <si>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</si>
  <si>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</si>
  <si>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</si>
  <si>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</si>
  <si>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</si>
  <si>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</si>
  <si>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</si>
  <si>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</si>
  <si>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</si>
  <si>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</si>
  <si>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</si>
  <si>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</si>
  <si>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</si>
  <si>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</si>
  <si>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</si>
  <si>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</si>
  <si>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</si>
  <si>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</si>
  <si>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</si>
  <si>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</si>
  <si>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</si>
  <si>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</si>
  <si>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</si>
  <si>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</si>
  <si>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</si>
  <si>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</si>
  <si>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</si>
  <si>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</si>
  <si>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</si>
  <si>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</si>
  <si>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</si>
  <si>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</si>
  <si>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</si>
  <si>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</si>
  <si>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</si>
  <si>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</si>
  <si>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</si>
  <si>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</si>
  <si>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</si>
  <si>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</si>
  <si>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</si>
  <si>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</si>
  <si>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</si>
  <si>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</si>
  <si>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</si>
  <si>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</si>
  <si>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</si>
  <si>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</si>
  <si>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</si>
  <si>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</si>
  <si>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</si>
  <si>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</si>
  <si>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</si>
  <si>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</si>
  <si>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</si>
  <si>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</si>
  <si>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</si>
  <si>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</si>
  <si>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</si>
  <si>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</si>
  <si>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</si>
  <si>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</si>
  <si>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</si>
  <si>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</si>
  <si>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</si>
  <si>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</si>
  <si>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</si>
  <si>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</si>
  <si>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</si>
  <si>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</si>
  <si>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</si>
  <si>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</si>
  <si>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</si>
  <si>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</si>
  <si>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</si>
  <si>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</si>
  <si>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</si>
  <si>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</si>
  <si>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</si>
  <si>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</si>
  <si>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</si>
  <si>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</si>
  <si>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</si>
  <si>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</si>
  <si>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</si>
  <si>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</si>
  <si>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</si>
  <si>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</si>
  <si>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</si>
  <si>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</si>
  <si>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</si>
  <si>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</si>
  <si>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</si>
  <si>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</si>
  <si>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</si>
  <si>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</si>
  <si>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</si>
  <si>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</si>
  <si>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</si>
  <si>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</si>
  <si>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</si>
  <si>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</si>
  <si>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</si>
  <si>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</si>
  <si>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</si>
  <si>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</si>
  <si>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</si>
  <si>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</si>
  <si>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</si>
  <si>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</si>
  <si>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</si>
  <si>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</si>
  <si>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</si>
  <si>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</si>
  <si>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</si>
  <si>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</si>
  <si>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</si>
  <si>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</si>
  <si>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</si>
  <si>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</si>
  <si>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</si>
  <si>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</si>
  <si>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</si>
  <si>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</si>
  <si>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</si>
  <si>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</si>
  <si>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</si>
  <si>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</si>
  <si>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</si>
  <si>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</si>
  <si>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</si>
  <si>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</si>
  <si>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</si>
  <si>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</si>
  <si>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</si>
  <si>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</si>
  <si>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</si>
  <si>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</si>
  <si>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</si>
  <si>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</si>
  <si>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</si>
  <si>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</si>
  <si>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</si>
  <si>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</si>
  <si>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</si>
  <si>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</si>
  <si>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</si>
  <si>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</si>
  <si>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</si>
  <si>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</si>
  <si>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</si>
  <si>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</si>
  <si>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</si>
  <si>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</si>
  <si>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</si>
  <si>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</si>
  <si>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</si>
  <si>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</si>
  <si>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</si>
  <si>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</si>
  <si>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</si>
  <si>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</si>
  <si>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</si>
  <si>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</si>
  <si>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</si>
  <si>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</si>
  <si>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</si>
  <si>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</si>
  <si>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</si>
  <si>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</si>
  <si>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</si>
  <si>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</si>
  <si>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</si>
  <si>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</si>
  <si>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</si>
  <si>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</si>
  <si>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</si>
  <si>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</si>
  <si>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</si>
  <si>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</si>
  <si>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</si>
  <si>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</si>
  <si>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</si>
  <si>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</si>
  <si>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</si>
  <si>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</si>
  <si>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</si>
  <si>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</si>
  <si>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</si>
  <si>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</si>
  <si>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</si>
  <si>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</si>
  <si>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</si>
  <si>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</si>
  <si>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</si>
  <si>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</si>
  <si>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</si>
  <si>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</si>
  <si>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</si>
  <si>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</si>
  <si>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</si>
  <si>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</si>
  <si>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</si>
  <si>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</si>
  <si>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</si>
  <si>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</si>
  <si>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</si>
  <si>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</si>
  <si>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</si>
  <si>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</si>
  <si>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</si>
  <si>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</si>
  <si>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</si>
  <si>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</si>
  <si>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</si>
  <si>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</si>
  <si>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</si>
  <si>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</si>
  <si>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</si>
  <si>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</si>
  <si>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2017 y al 30 de septiembre de 2018 (b)</t>
  </si>
  <si>
    <t>Del 1 de enero al 30 de septiembre de 2018 (b)</t>
  </si>
  <si>
    <t>CASA DE LA CULTURA DE URIANGATO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</si>
</sst>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6" t="s">
        <v>829</v>
      </c>
      <c r="B1" s="157"/>
      <c r="C1" s="157"/>
      <c r="D1" s="157"/>
      <c r="E1" s="158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9" t="s">
        <v>3304</v>
      </c>
      <c r="D3" s="159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43" workbookViewId="0">
      <selection activeCell="C25" sqref="C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2" t="s">
        <v>542</v>
      </c>
      <c r="B1" s="172"/>
      <c r="C1" s="172"/>
      <c r="D1" s="172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0" t="str">
        <f>ENTE_PUBLICO_A</f>
        <v>CASA DE LA CULTURA DE URIANGATO, Gobierno del Estado de Guanajuato (a)</v>
      </c>
      <c r="B2" s="161"/>
      <c r="C2" s="161"/>
      <c r="D2" s="162"/>
    </row>
    <row r="3" spans="1:11" ht="14.25" x14ac:dyDescent="0.45">
      <c r="A3" s="163" t="s">
        <v>166</v>
      </c>
      <c r="B3" s="164"/>
      <c r="C3" s="164"/>
      <c r="D3" s="165"/>
    </row>
    <row r="4" spans="1:11" ht="14.25" x14ac:dyDescent="0.45">
      <c r="A4" s="166" t="str">
        <f>TRIMESTRE</f>
        <v>Del 1 de enero al 30 de septiembre de 2018 (b)</v>
      </c>
      <c r="B4" s="167"/>
      <c r="C4" s="167"/>
      <c r="D4" s="168"/>
    </row>
    <row r="5" spans="1:11" ht="14.25" x14ac:dyDescent="0.45">
      <c r="A5" s="169" t="s">
        <v>118</v>
      </c>
      <c r="B5" s="170"/>
      <c r="C5" s="170"/>
      <c r="D5" s="171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3766145</v>
      </c>
      <c r="C8" s="40">
        <f t="shared" ref="C8:D8" si="0">SUM(C9:C11)</f>
        <v>2654645.13</v>
      </c>
      <c r="D8" s="40">
        <f t="shared" si="0"/>
        <v>2654645.13</v>
      </c>
    </row>
    <row r="9" spans="1:11" x14ac:dyDescent="0.25">
      <c r="A9" s="53" t="s">
        <v>169</v>
      </c>
      <c r="B9" s="151">
        <v>3766145</v>
      </c>
      <c r="C9" s="151">
        <v>2654645.13</v>
      </c>
      <c r="D9" s="151">
        <v>2654645.13</v>
      </c>
    </row>
    <row r="10" spans="1:11" x14ac:dyDescent="0.2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3766145</v>
      </c>
      <c r="C13" s="40">
        <f t="shared" ref="C13:D13" si="2">C14+C15</f>
        <v>2826839.52</v>
      </c>
      <c r="D13" s="40">
        <f t="shared" si="2"/>
        <v>2483166.81</v>
      </c>
    </row>
    <row r="14" spans="1:11" x14ac:dyDescent="0.25">
      <c r="A14" s="53" t="s">
        <v>172</v>
      </c>
      <c r="B14" s="151">
        <v>3766145</v>
      </c>
      <c r="C14" s="151">
        <v>2826839.52</v>
      </c>
      <c r="D14" s="151">
        <v>2483166.81</v>
      </c>
    </row>
    <row r="15" spans="1:11" x14ac:dyDescent="0.25">
      <c r="A15" s="53" t="s">
        <v>173</v>
      </c>
      <c r="B15" s="23"/>
      <c r="C15" s="23"/>
      <c r="D15" s="23"/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-172194.39000000013</v>
      </c>
      <c r="D21" s="40">
        <f t="shared" si="4"/>
        <v>171478.31999999983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-172194.39000000013</v>
      </c>
      <c r="D23" s="40">
        <f t="shared" si="5"/>
        <v>171478.31999999983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-172194.39000000013</v>
      </c>
      <c r="D25" s="40">
        <f>D23-D17</f>
        <v>171478.31999999983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-172194.39000000013</v>
      </c>
      <c r="D33" s="61">
        <f t="shared" si="8"/>
        <v>171478.31999999983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3766145</v>
      </c>
      <c r="C48" s="124">
        <f>C9</f>
        <v>2654645.13</v>
      </c>
      <c r="D48" s="124">
        <f t="shared" ref="D48" si="12">D9</f>
        <v>2654645.13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3766145</v>
      </c>
      <c r="C53" s="60">
        <f t="shared" ref="C53:D53" si="14">C14</f>
        <v>2826839.52</v>
      </c>
      <c r="D53" s="60">
        <f t="shared" si="14"/>
        <v>2483166.81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-172194.39000000013</v>
      </c>
      <c r="D57" s="61">
        <f t="shared" ref="D57" si="16">D48+D49-D53+D55</f>
        <v>171478.31999999983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-172194.39000000013</v>
      </c>
      <c r="D59" s="61">
        <f t="shared" si="17"/>
        <v>171478.31999999983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3766145</v>
      </c>
      <c r="Q2" s="18">
        <f>'Formato 4'!C8</f>
        <v>2654645.13</v>
      </c>
      <c r="R2" s="18">
        <f>'Formato 4'!D8</f>
        <v>2654645.13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3766145</v>
      </c>
      <c r="Q3" s="18">
        <f>'Formato 4'!C9</f>
        <v>2654645.13</v>
      </c>
      <c r="R3" s="18">
        <f>'Formato 4'!D9</f>
        <v>2654645.13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3766145</v>
      </c>
      <c r="Q6" s="18">
        <f>'Formato 4'!C13</f>
        <v>2826839.52</v>
      </c>
      <c r="R6" s="18">
        <f>'Formato 4'!D13</f>
        <v>2483166.81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3766145</v>
      </c>
      <c r="Q7" s="18">
        <f>'Formato 4'!C14</f>
        <v>2826839.52</v>
      </c>
      <c r="R7" s="18">
        <f>'Formato 4'!D14</f>
        <v>2483166.81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-172194.39000000013</v>
      </c>
      <c r="R12" s="18">
        <f>'Formato 4'!D21</f>
        <v>171478.31999999983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-172194.39000000013</v>
      </c>
      <c r="R13" s="18">
        <f>'Formato 4'!D23</f>
        <v>171478.31999999983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-172194.39000000013</v>
      </c>
      <c r="R14" s="18">
        <f>'Formato 4'!D25</f>
        <v>171478.31999999983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-172194.39000000013</v>
      </c>
      <c r="R18">
        <f>'Formato 4'!D33</f>
        <v>171478.31999999983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3766145</v>
      </c>
      <c r="Q26">
        <f>'Formato 4'!C48</f>
        <v>2654645.13</v>
      </c>
      <c r="R26">
        <f>'Formato 4'!D48</f>
        <v>2654645.13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3766145</v>
      </c>
      <c r="Q30">
        <f>'Formato 4'!C53</f>
        <v>2826839.52</v>
      </c>
      <c r="R30">
        <f>'Formato 4'!D53</f>
        <v>2483166.81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9" zoomScale="85" zoomScaleNormal="85" workbookViewId="0">
      <selection activeCell="B73" sqref="B73:G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8" t="s">
        <v>206</v>
      </c>
      <c r="B1" s="178"/>
      <c r="C1" s="178"/>
      <c r="D1" s="178"/>
      <c r="E1" s="178"/>
      <c r="F1" s="178"/>
      <c r="G1" s="178"/>
    </row>
    <row r="2" spans="1:8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2"/>
    </row>
    <row r="3" spans="1:8" x14ac:dyDescent="0.25">
      <c r="A3" s="163" t="s">
        <v>207</v>
      </c>
      <c r="B3" s="164"/>
      <c r="C3" s="164"/>
      <c r="D3" s="164"/>
      <c r="E3" s="164"/>
      <c r="F3" s="164"/>
      <c r="G3" s="165"/>
    </row>
    <row r="4" spans="1:8" ht="14.25" x14ac:dyDescent="0.45">
      <c r="A4" s="166" t="str">
        <f>TRIMESTRE</f>
        <v>Del 1 de enero al 30 de septiembre de 2018 (b)</v>
      </c>
      <c r="B4" s="167"/>
      <c r="C4" s="167"/>
      <c r="D4" s="167"/>
      <c r="E4" s="167"/>
      <c r="F4" s="167"/>
      <c r="G4" s="168"/>
    </row>
    <row r="5" spans="1:8" ht="14.25" x14ac:dyDescent="0.45">
      <c r="A5" s="169" t="s">
        <v>118</v>
      </c>
      <c r="B5" s="170"/>
      <c r="C5" s="170"/>
      <c r="D5" s="170"/>
      <c r="E5" s="170"/>
      <c r="F5" s="170"/>
      <c r="G5" s="171"/>
    </row>
    <row r="6" spans="1:8" x14ac:dyDescent="0.25">
      <c r="A6" s="175" t="s">
        <v>214</v>
      </c>
      <c r="B6" s="177" t="s">
        <v>208</v>
      </c>
      <c r="C6" s="177"/>
      <c r="D6" s="177"/>
      <c r="E6" s="177"/>
      <c r="F6" s="177"/>
      <c r="G6" s="177" t="s">
        <v>209</v>
      </c>
    </row>
    <row r="7" spans="1:8" ht="30" x14ac:dyDescent="0.25">
      <c r="A7" s="176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7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x14ac:dyDescent="0.25">
      <c r="A14" s="53" t="s">
        <v>221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222</v>
      </c>
      <c r="B15" s="150">
        <v>360145</v>
      </c>
      <c r="C15" s="60">
        <v>0</v>
      </c>
      <c r="D15" s="150">
        <v>360145</v>
      </c>
      <c r="E15" s="150">
        <v>91645.13</v>
      </c>
      <c r="F15" s="150">
        <v>91645.13</v>
      </c>
      <c r="G15" s="150">
        <v>-268499.87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150">
        <v>3406000</v>
      </c>
      <c r="C34" s="60">
        <v>0</v>
      </c>
      <c r="D34" s="150">
        <v>3406000</v>
      </c>
      <c r="E34" s="150">
        <v>2563000</v>
      </c>
      <c r="F34" s="150">
        <v>2563000</v>
      </c>
      <c r="G34" s="150">
        <v>-843000</v>
      </c>
    </row>
    <row r="35" spans="1:8" x14ac:dyDescent="0.25">
      <c r="A35" s="53" t="s">
        <v>241</v>
      </c>
      <c r="B35" s="60">
        <v>0</v>
      </c>
      <c r="C35" s="150">
        <v>192979</v>
      </c>
      <c r="D35" s="150">
        <v>192979</v>
      </c>
      <c r="E35" s="150">
        <v>121086</v>
      </c>
      <c r="F35" s="150">
        <v>121086</v>
      </c>
      <c r="G35" s="150">
        <v>121086</v>
      </c>
    </row>
    <row r="36" spans="1:8" x14ac:dyDescent="0.25">
      <c r="A36" s="63" t="s">
        <v>242</v>
      </c>
      <c r="B36" s="60">
        <v>0</v>
      </c>
      <c r="C36" s="150">
        <v>192979</v>
      </c>
      <c r="D36" s="150">
        <v>192979</v>
      </c>
      <c r="E36" s="150">
        <v>121086</v>
      </c>
      <c r="F36" s="150">
        <v>121086</v>
      </c>
      <c r="G36" s="150">
        <v>121086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3766145</v>
      </c>
      <c r="C41" s="61">
        <f t="shared" ref="C41:E41" si="3">SUM(C9,C10,C11,C12,C13,C14,C15,C16,C28,C34,C35,C37)</f>
        <v>192979</v>
      </c>
      <c r="D41" s="61">
        <f t="shared" si="3"/>
        <v>3959124</v>
      </c>
      <c r="E41" s="61">
        <f t="shared" si="3"/>
        <v>2775731.13</v>
      </c>
      <c r="F41" s="61">
        <f>SUM(F9,F10,F11,F12,F13,F14,F15,F16,F28,F34,F35,F37)</f>
        <v>2775731.13</v>
      </c>
      <c r="G41" s="61">
        <f>SUM(G9,G10,G11,G12,G13,G14,G15,G16,G28,G34,G35,G37)</f>
        <v>-990413.87000000011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464045.61</v>
      </c>
      <c r="D67" s="61">
        <f t="shared" si="8"/>
        <v>464045.61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>
        <v>0</v>
      </c>
      <c r="C68" s="150">
        <v>464045.61</v>
      </c>
      <c r="D68" s="150">
        <v>464045.61</v>
      </c>
      <c r="E68" s="60">
        <v>0</v>
      </c>
      <c r="F68" s="60">
        <v>0</v>
      </c>
      <c r="G68" s="60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3766145</v>
      </c>
      <c r="C70" s="61">
        <f t="shared" ref="C70:G70" si="9">C41+C65+C67</f>
        <v>657024.61</v>
      </c>
      <c r="D70" s="61">
        <f t="shared" si="9"/>
        <v>4423169.6100000003</v>
      </c>
      <c r="E70" s="61">
        <f t="shared" si="9"/>
        <v>2775731.13</v>
      </c>
      <c r="F70" s="61">
        <f t="shared" si="9"/>
        <v>2775731.13</v>
      </c>
      <c r="G70" s="61">
        <f t="shared" si="9"/>
        <v>-990413.87000000011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150">
        <v>464045.61</v>
      </c>
      <c r="D73" s="150">
        <v>464045.61</v>
      </c>
      <c r="E73" s="60">
        <v>0</v>
      </c>
      <c r="F73" s="60">
        <v>0</v>
      </c>
      <c r="G73" s="60"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464045.61</v>
      </c>
      <c r="D75" s="61">
        <f t="shared" si="10"/>
        <v>464045.61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360145</v>
      </c>
      <c r="Q9" s="18">
        <f>'Formato 5'!C15</f>
        <v>0</v>
      </c>
      <c r="R9" s="18">
        <f>'Formato 5'!D15</f>
        <v>360145</v>
      </c>
      <c r="S9" s="18">
        <f>'Formato 5'!E15</f>
        <v>91645.13</v>
      </c>
      <c r="T9" s="18">
        <f>'Formato 5'!F15</f>
        <v>91645.13</v>
      </c>
      <c r="U9" s="18">
        <f>'Formato 5'!G15</f>
        <v>-268499.87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3406000</v>
      </c>
      <c r="Q28" s="18">
        <f>'Formato 5'!C34</f>
        <v>0</v>
      </c>
      <c r="R28" s="18">
        <f>'Formato 5'!D34</f>
        <v>3406000</v>
      </c>
      <c r="S28" s="18">
        <f>'Formato 5'!E34</f>
        <v>2563000</v>
      </c>
      <c r="T28" s="18">
        <f>'Formato 5'!F34</f>
        <v>2563000</v>
      </c>
      <c r="U28" s="18">
        <f>'Formato 5'!G34</f>
        <v>-843000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192979</v>
      </c>
      <c r="R29" s="18">
        <f>'Formato 5'!D35</f>
        <v>192979</v>
      </c>
      <c r="S29" s="18">
        <f>'Formato 5'!E35</f>
        <v>121086</v>
      </c>
      <c r="T29" s="18">
        <f>'Formato 5'!F35</f>
        <v>121086</v>
      </c>
      <c r="U29" s="18">
        <f>'Formato 5'!G35</f>
        <v>121086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192979</v>
      </c>
      <c r="R30" s="18">
        <f>'Formato 5'!D36</f>
        <v>192979</v>
      </c>
      <c r="S30" s="18">
        <f>'Formato 5'!E36</f>
        <v>121086</v>
      </c>
      <c r="T30" s="18">
        <f>'Formato 5'!F36</f>
        <v>121086</v>
      </c>
      <c r="U30" s="18">
        <f>'Formato 5'!G36</f>
        <v>121086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3766145</v>
      </c>
      <c r="Q34">
        <f>'Formato 5'!C41</f>
        <v>192979</v>
      </c>
      <c r="R34">
        <f>'Formato 5'!D41</f>
        <v>3959124</v>
      </c>
      <c r="S34">
        <f>'Formato 5'!E41</f>
        <v>2775731.13</v>
      </c>
      <c r="T34">
        <f>'Formato 5'!F41</f>
        <v>2775731.13</v>
      </c>
      <c r="U34">
        <f>'Formato 5'!G41</f>
        <v>-990413.87000000011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464045.61</v>
      </c>
      <c r="R57">
        <f>'Formato 5'!D67</f>
        <v>464045.61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464045.61</v>
      </c>
      <c r="R58">
        <f>'Formato 5'!D68</f>
        <v>464045.61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464045.61</v>
      </c>
      <c r="R60">
        <f>'Formato 5'!D73</f>
        <v>464045.61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464045.61</v>
      </c>
      <c r="R62">
        <f>'Formato 5'!D75</f>
        <v>464045.61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2" zoomScale="70" zoomScaleNormal="70" zoomScalePageLayoutView="90" workbookViewId="0">
      <selection activeCell="A159" sqref="A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9" t="s">
        <v>3285</v>
      </c>
      <c r="B1" s="178"/>
      <c r="C1" s="178"/>
      <c r="D1" s="178"/>
      <c r="E1" s="178"/>
      <c r="F1" s="178"/>
      <c r="G1" s="178"/>
    </row>
    <row r="2" spans="1:7" x14ac:dyDescent="0.25">
      <c r="A2" s="182" t="str">
        <f>ENTE_PUBLICO_A</f>
        <v>CASA DE LA CULTURA DE URIANGATO, Gobierno del Estado de Guanajuato (a)</v>
      </c>
      <c r="B2" s="182"/>
      <c r="C2" s="182"/>
      <c r="D2" s="182"/>
      <c r="E2" s="182"/>
      <c r="F2" s="182"/>
      <c r="G2" s="182"/>
    </row>
    <row r="3" spans="1:7" x14ac:dyDescent="0.25">
      <c r="A3" s="183" t="s">
        <v>277</v>
      </c>
      <c r="B3" s="183"/>
      <c r="C3" s="183"/>
      <c r="D3" s="183"/>
      <c r="E3" s="183"/>
      <c r="F3" s="183"/>
      <c r="G3" s="183"/>
    </row>
    <row r="4" spans="1:7" x14ac:dyDescent="0.25">
      <c r="A4" s="183" t="s">
        <v>278</v>
      </c>
      <c r="B4" s="183"/>
      <c r="C4" s="183"/>
      <c r="D4" s="183"/>
      <c r="E4" s="183"/>
      <c r="F4" s="183"/>
      <c r="G4" s="183"/>
    </row>
    <row r="5" spans="1:7" x14ac:dyDescent="0.25">
      <c r="A5" s="184" t="str">
        <f>TRIMESTRE</f>
        <v>Del 1 de enero al 30 de septiembre de 2018 (b)</v>
      </c>
      <c r="B5" s="184"/>
      <c r="C5" s="184"/>
      <c r="D5" s="184"/>
      <c r="E5" s="184"/>
      <c r="F5" s="184"/>
      <c r="G5" s="184"/>
    </row>
    <row r="6" spans="1:7" x14ac:dyDescent="0.25">
      <c r="A6" s="176" t="s">
        <v>118</v>
      </c>
      <c r="B6" s="176"/>
      <c r="C6" s="176"/>
      <c r="D6" s="176"/>
      <c r="E6" s="176"/>
      <c r="F6" s="176"/>
      <c r="G6" s="176"/>
    </row>
    <row r="7" spans="1:7" ht="15" customHeight="1" x14ac:dyDescent="0.25">
      <c r="A7" s="180" t="s">
        <v>0</v>
      </c>
      <c r="B7" s="180" t="s">
        <v>279</v>
      </c>
      <c r="C7" s="180"/>
      <c r="D7" s="180"/>
      <c r="E7" s="180"/>
      <c r="F7" s="180"/>
      <c r="G7" s="181" t="s">
        <v>280</v>
      </c>
    </row>
    <row r="8" spans="1:7" ht="30" x14ac:dyDescent="0.25">
      <c r="A8" s="180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0"/>
    </row>
    <row r="9" spans="1:7" x14ac:dyDescent="0.25">
      <c r="A9" s="82" t="s">
        <v>285</v>
      </c>
      <c r="B9" s="79">
        <f>SUM(B10,B18,B28,B38,B48,B58,B62,B71,B75)</f>
        <v>3766145.0000000005</v>
      </c>
      <c r="C9" s="79">
        <f t="shared" ref="C9:G9" si="0">SUM(C10,C18,C28,C38,C48,C58,C62,C71,C75)</f>
        <v>657024.60999999987</v>
      </c>
      <c r="D9" s="79">
        <f t="shared" si="0"/>
        <v>4423169.6100000003</v>
      </c>
      <c r="E9" s="79">
        <f t="shared" si="0"/>
        <v>2826839.5200000005</v>
      </c>
      <c r="F9" s="79">
        <f t="shared" si="0"/>
        <v>2483166.81</v>
      </c>
      <c r="G9" s="79">
        <f t="shared" si="0"/>
        <v>1596330.09</v>
      </c>
    </row>
    <row r="10" spans="1:7" x14ac:dyDescent="0.25">
      <c r="A10" s="83" t="s">
        <v>286</v>
      </c>
      <c r="B10" s="80">
        <f>SUM(B11:B17)</f>
        <v>2110150.6300000004</v>
      </c>
      <c r="C10" s="80">
        <f t="shared" ref="C10:F10" si="1">SUM(C11:C17)</f>
        <v>20600</v>
      </c>
      <c r="D10" s="80">
        <f t="shared" si="1"/>
        <v>2130750.6300000004</v>
      </c>
      <c r="E10" s="80">
        <f t="shared" si="1"/>
        <v>1288460.8</v>
      </c>
      <c r="F10" s="80">
        <f t="shared" si="1"/>
        <v>1288460.8</v>
      </c>
      <c r="G10" s="80">
        <f>SUM(G11:G17)</f>
        <v>842289.83000000007</v>
      </c>
    </row>
    <row r="11" spans="1:7" x14ac:dyDescent="0.25">
      <c r="A11" s="84" t="s">
        <v>287</v>
      </c>
      <c r="B11" s="153">
        <v>1559192.33</v>
      </c>
      <c r="C11" s="80">
        <v>0</v>
      </c>
      <c r="D11" s="153">
        <v>1559192.33</v>
      </c>
      <c r="E11" s="153">
        <v>1160571.83</v>
      </c>
      <c r="F11" s="153">
        <v>1160571.83</v>
      </c>
      <c r="G11" s="153">
        <v>398620.5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/>
    </row>
    <row r="13" spans="1:7" x14ac:dyDescent="0.25">
      <c r="A13" s="84" t="s">
        <v>289</v>
      </c>
      <c r="B13" s="153">
        <v>289387.34000000003</v>
      </c>
      <c r="C13" s="153">
        <v>4400</v>
      </c>
      <c r="D13" s="153">
        <v>293787.34000000003</v>
      </c>
      <c r="E13" s="153">
        <v>37610.81</v>
      </c>
      <c r="F13" s="153">
        <v>37610.81</v>
      </c>
      <c r="G13" s="153">
        <v>256176.53</v>
      </c>
    </row>
    <row r="14" spans="1:7" x14ac:dyDescent="0.25">
      <c r="A14" s="84" t="s">
        <v>290</v>
      </c>
      <c r="B14" s="80"/>
      <c r="C14" s="80"/>
      <c r="D14" s="80"/>
      <c r="E14" s="80"/>
      <c r="F14" s="80"/>
      <c r="G14" s="80"/>
    </row>
    <row r="15" spans="1:7" x14ac:dyDescent="0.25">
      <c r="A15" s="84" t="s">
        <v>291</v>
      </c>
      <c r="B15" s="153">
        <v>261570.96</v>
      </c>
      <c r="C15" s="153">
        <v>16200</v>
      </c>
      <c r="D15" s="153">
        <v>277770.96000000002</v>
      </c>
      <c r="E15" s="153">
        <v>90278.16</v>
      </c>
      <c r="F15" s="153">
        <v>90278.16</v>
      </c>
      <c r="G15" s="153">
        <v>187492.8</v>
      </c>
    </row>
    <row r="16" spans="1:7" x14ac:dyDescent="0.2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x14ac:dyDescent="0.25">
      <c r="A18" s="83" t="s">
        <v>294</v>
      </c>
      <c r="B18" s="80">
        <f>SUM(B19:B27)</f>
        <v>409445</v>
      </c>
      <c r="C18" s="80">
        <f t="shared" ref="C18:F18" si="2">SUM(C19:C27)</f>
        <v>31080.289999999997</v>
      </c>
      <c r="D18" s="80">
        <f t="shared" si="2"/>
        <v>440525.29000000004</v>
      </c>
      <c r="E18" s="80">
        <f t="shared" si="2"/>
        <v>267778.81</v>
      </c>
      <c r="F18" s="80">
        <f t="shared" si="2"/>
        <v>247416.25</v>
      </c>
      <c r="G18" s="80">
        <f>SUM(G19:G27)</f>
        <v>172746.48000000004</v>
      </c>
    </row>
    <row r="19" spans="1:7" x14ac:dyDescent="0.25">
      <c r="A19" s="84" t="s">
        <v>295</v>
      </c>
      <c r="B19" s="153">
        <v>139000</v>
      </c>
      <c r="C19" s="153">
        <v>-14967.94</v>
      </c>
      <c r="D19" s="153">
        <v>124032.06</v>
      </c>
      <c r="E19" s="153">
        <v>57655.14</v>
      </c>
      <c r="F19" s="153">
        <v>41239.78</v>
      </c>
      <c r="G19" s="153">
        <v>66376.92</v>
      </c>
    </row>
    <row r="20" spans="1:7" x14ac:dyDescent="0.25">
      <c r="A20" s="84" t="s">
        <v>296</v>
      </c>
      <c r="B20" s="153">
        <v>86000</v>
      </c>
      <c r="C20" s="153">
        <v>40000</v>
      </c>
      <c r="D20" s="153">
        <v>126000</v>
      </c>
      <c r="E20" s="153">
        <v>93963.09</v>
      </c>
      <c r="F20" s="153">
        <v>91706.89</v>
      </c>
      <c r="G20" s="153">
        <v>32036.91</v>
      </c>
    </row>
    <row r="21" spans="1:7" x14ac:dyDescent="0.25">
      <c r="A21" s="84" t="s">
        <v>297</v>
      </c>
      <c r="B21" s="80"/>
      <c r="C21" s="80"/>
      <c r="D21" s="80">
        <v>0</v>
      </c>
      <c r="E21" s="80"/>
      <c r="F21" s="80"/>
      <c r="G21" s="80">
        <v>0</v>
      </c>
    </row>
    <row r="22" spans="1:7" x14ac:dyDescent="0.25">
      <c r="A22" s="84" t="s">
        <v>298</v>
      </c>
      <c r="B22" s="153">
        <v>36000</v>
      </c>
      <c r="C22" s="153">
        <v>21404.15</v>
      </c>
      <c r="D22" s="153">
        <v>57404.15</v>
      </c>
      <c r="E22" s="153">
        <v>27703.25</v>
      </c>
      <c r="F22" s="153">
        <v>26012.25</v>
      </c>
      <c r="G22" s="153">
        <v>29700.9</v>
      </c>
    </row>
    <row r="23" spans="1:7" x14ac:dyDescent="0.25">
      <c r="A23" s="84" t="s">
        <v>299</v>
      </c>
      <c r="B23" s="153">
        <v>10945</v>
      </c>
      <c r="C23" s="153">
        <v>7641.74</v>
      </c>
      <c r="D23" s="153">
        <v>18586.740000000002</v>
      </c>
      <c r="E23" s="153">
        <v>12024.79</v>
      </c>
      <c r="F23" s="153">
        <v>12024.79</v>
      </c>
      <c r="G23" s="153">
        <v>6561.95</v>
      </c>
    </row>
    <row r="24" spans="1:7" x14ac:dyDescent="0.25">
      <c r="A24" s="84" t="s">
        <v>300</v>
      </c>
      <c r="B24" s="153">
        <v>50000</v>
      </c>
      <c r="C24" s="80">
        <v>0</v>
      </c>
      <c r="D24" s="153">
        <v>50000</v>
      </c>
      <c r="E24" s="153">
        <v>45191.56</v>
      </c>
      <c r="F24" s="153">
        <v>45191.56</v>
      </c>
      <c r="G24" s="153">
        <v>4808.4399999999996</v>
      </c>
    </row>
    <row r="25" spans="1:7" x14ac:dyDescent="0.25">
      <c r="A25" s="84" t="s">
        <v>301</v>
      </c>
      <c r="B25" s="153">
        <v>55000</v>
      </c>
      <c r="C25" s="153">
        <v>-23147.66</v>
      </c>
      <c r="D25" s="153">
        <v>31852.34</v>
      </c>
      <c r="E25" s="153">
        <v>23852.34</v>
      </c>
      <c r="F25" s="153">
        <v>23852.34</v>
      </c>
      <c r="G25" s="153">
        <v>8000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v>0</v>
      </c>
    </row>
    <row r="27" spans="1:7" x14ac:dyDescent="0.25">
      <c r="A27" s="84" t="s">
        <v>303</v>
      </c>
      <c r="B27" s="153">
        <v>32500</v>
      </c>
      <c r="C27" s="80">
        <v>150</v>
      </c>
      <c r="D27" s="153">
        <v>32650</v>
      </c>
      <c r="E27" s="153">
        <v>7388.64</v>
      </c>
      <c r="F27" s="153">
        <v>7388.64</v>
      </c>
      <c r="G27" s="153">
        <v>25261.360000000001</v>
      </c>
    </row>
    <row r="28" spans="1:7" x14ac:dyDescent="0.25">
      <c r="A28" s="83" t="s">
        <v>304</v>
      </c>
      <c r="B28" s="80">
        <f>SUM(B29:B37)</f>
        <v>1187049.3700000001</v>
      </c>
      <c r="C28" s="80">
        <f t="shared" ref="C28:G28" si="3">SUM(C29:C37)</f>
        <v>556415.37999999989</v>
      </c>
      <c r="D28" s="80">
        <f t="shared" si="3"/>
        <v>1743464.75</v>
      </c>
      <c r="E28" s="80">
        <f t="shared" si="3"/>
        <v>1207327.58</v>
      </c>
      <c r="F28" s="80">
        <f t="shared" si="3"/>
        <v>884017.43</v>
      </c>
      <c r="G28" s="80">
        <f t="shared" si="3"/>
        <v>536137.17000000004</v>
      </c>
    </row>
    <row r="29" spans="1:7" x14ac:dyDescent="0.25">
      <c r="A29" s="84" t="s">
        <v>305</v>
      </c>
      <c r="B29" s="153">
        <v>97000</v>
      </c>
      <c r="C29" s="153">
        <v>2000</v>
      </c>
      <c r="D29" s="153">
        <v>99000</v>
      </c>
      <c r="E29" s="153">
        <v>60017.53</v>
      </c>
      <c r="F29" s="153">
        <v>39782.230000000003</v>
      </c>
      <c r="G29" s="153">
        <v>38982.47</v>
      </c>
    </row>
    <row r="30" spans="1:7" x14ac:dyDescent="0.25">
      <c r="A30" s="84" t="s">
        <v>306</v>
      </c>
      <c r="B30" s="153">
        <v>200049.37</v>
      </c>
      <c r="C30" s="153">
        <v>240000</v>
      </c>
      <c r="D30" s="153">
        <v>440049.37</v>
      </c>
      <c r="E30" s="153">
        <v>316260.65000000002</v>
      </c>
      <c r="F30" s="153">
        <v>276038.25</v>
      </c>
      <c r="G30" s="153">
        <v>123788.72</v>
      </c>
    </row>
    <row r="31" spans="1:7" x14ac:dyDescent="0.25">
      <c r="A31" s="84" t="s">
        <v>307</v>
      </c>
      <c r="B31" s="153">
        <v>517500</v>
      </c>
      <c r="C31" s="153">
        <v>22023.93</v>
      </c>
      <c r="D31" s="153">
        <v>539523.93000000005</v>
      </c>
      <c r="E31" s="153">
        <v>452438.48</v>
      </c>
      <c r="F31" s="153">
        <v>379078.40000000002</v>
      </c>
      <c r="G31" s="153">
        <v>87085.45</v>
      </c>
    </row>
    <row r="32" spans="1:7" x14ac:dyDescent="0.25">
      <c r="A32" s="84" t="s">
        <v>308</v>
      </c>
      <c r="B32" s="153">
        <v>69000</v>
      </c>
      <c r="C32" s="80">
        <v>0</v>
      </c>
      <c r="D32" s="153">
        <v>69000</v>
      </c>
      <c r="E32" s="153">
        <v>17270.36</v>
      </c>
      <c r="F32" s="153">
        <v>6725.75</v>
      </c>
      <c r="G32" s="153">
        <v>51729.64</v>
      </c>
    </row>
    <row r="33" spans="1:7" x14ac:dyDescent="0.25">
      <c r="A33" s="84" t="s">
        <v>309</v>
      </c>
      <c r="B33" s="153">
        <v>21000</v>
      </c>
      <c r="C33" s="80">
        <v>0</v>
      </c>
      <c r="D33" s="153">
        <v>21000</v>
      </c>
      <c r="E33" s="153">
        <v>6978.08</v>
      </c>
      <c r="F33" s="153">
        <v>6978.08</v>
      </c>
      <c r="G33" s="153">
        <v>14021.92</v>
      </c>
    </row>
    <row r="34" spans="1:7" x14ac:dyDescent="0.25">
      <c r="A34" s="84" t="s">
        <v>310</v>
      </c>
      <c r="B34" s="153">
        <v>35000</v>
      </c>
      <c r="C34" s="80">
        <v>938.05</v>
      </c>
      <c r="D34" s="153">
        <v>35938.050000000003</v>
      </c>
      <c r="E34" s="153">
        <v>13460.25</v>
      </c>
      <c r="F34" s="153">
        <v>10421.049999999999</v>
      </c>
      <c r="G34" s="153">
        <v>22477.8</v>
      </c>
    </row>
    <row r="35" spans="1:7" x14ac:dyDescent="0.25">
      <c r="A35" s="84" t="s">
        <v>311</v>
      </c>
      <c r="B35" s="153">
        <v>60300</v>
      </c>
      <c r="C35" s="153">
        <v>54287.29</v>
      </c>
      <c r="D35" s="153">
        <v>114587.29</v>
      </c>
      <c r="E35" s="153">
        <v>20497.02</v>
      </c>
      <c r="F35" s="153">
        <v>20497.02</v>
      </c>
      <c r="G35" s="153">
        <v>94090.27</v>
      </c>
    </row>
    <row r="36" spans="1:7" x14ac:dyDescent="0.25">
      <c r="A36" s="84" t="s">
        <v>312</v>
      </c>
      <c r="B36" s="153">
        <v>140300</v>
      </c>
      <c r="C36" s="153">
        <v>237166.11</v>
      </c>
      <c r="D36" s="153">
        <v>377466.11</v>
      </c>
      <c r="E36" s="153">
        <v>294183.21000000002</v>
      </c>
      <c r="F36" s="153">
        <v>126699.65</v>
      </c>
      <c r="G36" s="153">
        <v>83282.899999999994</v>
      </c>
    </row>
    <row r="37" spans="1:7" x14ac:dyDescent="0.25">
      <c r="A37" s="84" t="s">
        <v>313</v>
      </c>
      <c r="B37" s="153">
        <v>46900</v>
      </c>
      <c r="C37" s="80">
        <v>0</v>
      </c>
      <c r="D37" s="153">
        <v>46900</v>
      </c>
      <c r="E37" s="153">
        <v>26222</v>
      </c>
      <c r="F37" s="153">
        <v>17797</v>
      </c>
      <c r="G37" s="153">
        <v>20678</v>
      </c>
    </row>
    <row r="38" spans="1:7" x14ac:dyDescent="0.25">
      <c r="A38" s="83" t="s">
        <v>314</v>
      </c>
      <c r="B38" s="80">
        <f>SUM(B39:B47)</f>
        <v>49000</v>
      </c>
      <c r="C38" s="80">
        <f t="shared" ref="C38:G38" si="4">SUM(C39:C47)</f>
        <v>-4050</v>
      </c>
      <c r="D38" s="80">
        <f t="shared" si="4"/>
        <v>44950</v>
      </c>
      <c r="E38" s="80">
        <f t="shared" si="4"/>
        <v>0</v>
      </c>
      <c r="F38" s="80">
        <f t="shared" si="4"/>
        <v>0</v>
      </c>
      <c r="G38" s="80">
        <f t="shared" si="4"/>
        <v>44950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153">
        <v>49000</v>
      </c>
      <c r="C42" s="153">
        <v>-4050</v>
      </c>
      <c r="D42" s="153">
        <v>44950</v>
      </c>
      <c r="E42" s="80">
        <v>0</v>
      </c>
      <c r="F42" s="80">
        <v>0</v>
      </c>
      <c r="G42" s="153">
        <v>44950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10500</v>
      </c>
      <c r="C48" s="80">
        <f t="shared" ref="C48:G48" si="5">SUM(C49:C57)</f>
        <v>52978.94</v>
      </c>
      <c r="D48" s="80">
        <f t="shared" si="5"/>
        <v>63478.94</v>
      </c>
      <c r="E48" s="80">
        <f t="shared" si="5"/>
        <v>63272.33</v>
      </c>
      <c r="F48" s="80">
        <f t="shared" si="5"/>
        <v>63272.33</v>
      </c>
      <c r="G48" s="80">
        <f t="shared" si="5"/>
        <v>206.61</v>
      </c>
    </row>
    <row r="49" spans="1:7" x14ac:dyDescent="0.25">
      <c r="A49" s="84" t="s">
        <v>325</v>
      </c>
      <c r="B49" s="153">
        <v>10500</v>
      </c>
      <c r="C49" s="153">
        <v>1694.94</v>
      </c>
      <c r="D49" s="153">
        <v>12194.94</v>
      </c>
      <c r="E49" s="153">
        <v>12028.33</v>
      </c>
      <c r="F49" s="153">
        <v>12028.33</v>
      </c>
      <c r="G49" s="80">
        <v>166.61</v>
      </c>
    </row>
    <row r="50" spans="1:7" x14ac:dyDescent="0.25">
      <c r="A50" s="84" t="s">
        <v>326</v>
      </c>
      <c r="B50" s="80">
        <v>0</v>
      </c>
      <c r="C50" s="153">
        <v>21244</v>
      </c>
      <c r="D50" s="153">
        <v>21244</v>
      </c>
      <c r="E50" s="153">
        <v>21224</v>
      </c>
      <c r="F50" s="153">
        <v>21224</v>
      </c>
      <c r="G50" s="80">
        <v>20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v>0</v>
      </c>
    </row>
    <row r="52" spans="1:7" x14ac:dyDescent="0.25">
      <c r="A52" s="84" t="s">
        <v>328</v>
      </c>
      <c r="B52" s="80">
        <v>0</v>
      </c>
      <c r="C52" s="153">
        <v>25990</v>
      </c>
      <c r="D52" s="153">
        <v>25990</v>
      </c>
      <c r="E52" s="153">
        <v>25990</v>
      </c>
      <c r="F52" s="153">
        <v>25990</v>
      </c>
      <c r="G52" s="80"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v>0</v>
      </c>
    </row>
    <row r="54" spans="1:7" x14ac:dyDescent="0.25">
      <c r="A54" s="84" t="s">
        <v>330</v>
      </c>
      <c r="B54" s="80">
        <v>0</v>
      </c>
      <c r="C54" s="153">
        <v>4050</v>
      </c>
      <c r="D54" s="153">
        <v>4050</v>
      </c>
      <c r="E54" s="153">
        <v>4030</v>
      </c>
      <c r="F54" s="153">
        <v>4030</v>
      </c>
      <c r="G54" s="80">
        <v>20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3766145.0000000005</v>
      </c>
      <c r="C159" s="79">
        <f t="shared" ref="C159:G159" si="20">C9+C84</f>
        <v>657024.60999999987</v>
      </c>
      <c r="D159" s="79">
        <f t="shared" si="20"/>
        <v>4423169.6100000003</v>
      </c>
      <c r="E159" s="79">
        <f t="shared" si="20"/>
        <v>2826839.5200000005</v>
      </c>
      <c r="F159" s="79">
        <f t="shared" si="20"/>
        <v>2483166.81</v>
      </c>
      <c r="G159" s="79">
        <f t="shared" si="20"/>
        <v>1596330.09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3766145.0000000005</v>
      </c>
      <c r="Q2" s="18">
        <f>'Formato 6 a)'!C9</f>
        <v>657024.60999999987</v>
      </c>
      <c r="R2" s="18">
        <f>'Formato 6 a)'!D9</f>
        <v>4423169.6100000003</v>
      </c>
      <c r="S2" s="18">
        <f>'Formato 6 a)'!E9</f>
        <v>2826839.5200000005</v>
      </c>
      <c r="T2" s="18">
        <f>'Formato 6 a)'!F9</f>
        <v>2483166.81</v>
      </c>
      <c r="U2" s="18">
        <f>'Formato 6 a)'!G9</f>
        <v>1596330.09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2110150.6300000004</v>
      </c>
      <c r="Q3" s="18">
        <f>'Formato 6 a)'!C10</f>
        <v>20600</v>
      </c>
      <c r="R3" s="18">
        <f>'Formato 6 a)'!D10</f>
        <v>2130750.6300000004</v>
      </c>
      <c r="S3" s="18">
        <f>'Formato 6 a)'!E10</f>
        <v>1288460.8</v>
      </c>
      <c r="T3" s="18">
        <f>'Formato 6 a)'!F10</f>
        <v>1288460.8</v>
      </c>
      <c r="U3" s="18">
        <f>'Formato 6 a)'!G10</f>
        <v>842289.83000000007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1559192.33</v>
      </c>
      <c r="Q4" s="18">
        <f>'Formato 6 a)'!C11</f>
        <v>0</v>
      </c>
      <c r="R4" s="18">
        <f>'Formato 6 a)'!D11</f>
        <v>1559192.33</v>
      </c>
      <c r="S4" s="18">
        <f>'Formato 6 a)'!E11</f>
        <v>1160571.83</v>
      </c>
      <c r="T4" s="18">
        <f>'Formato 6 a)'!F11</f>
        <v>1160571.83</v>
      </c>
      <c r="U4" s="18">
        <f>'Formato 6 a)'!G11</f>
        <v>398620.5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289387.34000000003</v>
      </c>
      <c r="Q6" s="18">
        <f>'Formato 6 a)'!C13</f>
        <v>4400</v>
      </c>
      <c r="R6" s="18">
        <f>'Formato 6 a)'!D13</f>
        <v>293787.34000000003</v>
      </c>
      <c r="S6" s="18">
        <f>'Formato 6 a)'!E13</f>
        <v>37610.81</v>
      </c>
      <c r="T6" s="18">
        <f>'Formato 6 a)'!F13</f>
        <v>37610.81</v>
      </c>
      <c r="U6" s="18">
        <f>'Formato 6 a)'!G13</f>
        <v>256176.53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261570.96</v>
      </c>
      <c r="Q8" s="18">
        <f>'Formato 6 a)'!C15</f>
        <v>16200</v>
      </c>
      <c r="R8" s="18">
        <f>'Formato 6 a)'!D15</f>
        <v>277770.96000000002</v>
      </c>
      <c r="S8" s="18">
        <f>'Formato 6 a)'!E15</f>
        <v>90278.16</v>
      </c>
      <c r="T8" s="18">
        <f>'Formato 6 a)'!F15</f>
        <v>90278.16</v>
      </c>
      <c r="U8" s="18">
        <f>'Formato 6 a)'!G15</f>
        <v>187492.8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409445</v>
      </c>
      <c r="Q11" s="18">
        <f>'Formato 6 a)'!C18</f>
        <v>31080.289999999997</v>
      </c>
      <c r="R11" s="18">
        <f>'Formato 6 a)'!D18</f>
        <v>440525.29000000004</v>
      </c>
      <c r="S11" s="18">
        <f>'Formato 6 a)'!E18</f>
        <v>267778.81</v>
      </c>
      <c r="T11" s="18">
        <f>'Formato 6 a)'!F18</f>
        <v>247416.25</v>
      </c>
      <c r="U11" s="18">
        <f>'Formato 6 a)'!G18</f>
        <v>172746.48000000004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139000</v>
      </c>
      <c r="Q12" s="18">
        <f>'Formato 6 a)'!C19</f>
        <v>-14967.94</v>
      </c>
      <c r="R12" s="18">
        <f>'Formato 6 a)'!D19</f>
        <v>124032.06</v>
      </c>
      <c r="S12" s="18">
        <f>'Formato 6 a)'!E19</f>
        <v>57655.14</v>
      </c>
      <c r="T12" s="18">
        <f>'Formato 6 a)'!F19</f>
        <v>41239.78</v>
      </c>
      <c r="U12" s="18">
        <f>'Formato 6 a)'!G19</f>
        <v>66376.92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86000</v>
      </c>
      <c r="Q13" s="18">
        <f>'Formato 6 a)'!C20</f>
        <v>40000</v>
      </c>
      <c r="R13" s="18">
        <f>'Formato 6 a)'!D20</f>
        <v>126000</v>
      </c>
      <c r="S13" s="18">
        <f>'Formato 6 a)'!E20</f>
        <v>93963.09</v>
      </c>
      <c r="T13" s="18">
        <f>'Formato 6 a)'!F20</f>
        <v>91706.89</v>
      </c>
      <c r="U13" s="18">
        <f>'Formato 6 a)'!G20</f>
        <v>32036.91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36000</v>
      </c>
      <c r="Q15" s="18">
        <f>'Formato 6 a)'!C22</f>
        <v>21404.15</v>
      </c>
      <c r="R15" s="18">
        <f>'Formato 6 a)'!D22</f>
        <v>57404.15</v>
      </c>
      <c r="S15" s="18">
        <f>'Formato 6 a)'!E22</f>
        <v>27703.25</v>
      </c>
      <c r="T15" s="18">
        <f>'Formato 6 a)'!F22</f>
        <v>26012.25</v>
      </c>
      <c r="U15" s="18">
        <f>'Formato 6 a)'!G22</f>
        <v>29700.9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10945</v>
      </c>
      <c r="Q16" s="18">
        <f>'Formato 6 a)'!C23</f>
        <v>7641.74</v>
      </c>
      <c r="R16" s="18">
        <f>'Formato 6 a)'!D23</f>
        <v>18586.740000000002</v>
      </c>
      <c r="S16" s="18">
        <f>'Formato 6 a)'!E23</f>
        <v>12024.79</v>
      </c>
      <c r="T16" s="18">
        <f>'Formato 6 a)'!F23</f>
        <v>12024.79</v>
      </c>
      <c r="U16" s="18">
        <f>'Formato 6 a)'!G23</f>
        <v>6561.95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50000</v>
      </c>
      <c r="Q17" s="18">
        <f>'Formato 6 a)'!C24</f>
        <v>0</v>
      </c>
      <c r="R17" s="18">
        <f>'Formato 6 a)'!D24</f>
        <v>50000</v>
      </c>
      <c r="S17" s="18">
        <f>'Formato 6 a)'!E24</f>
        <v>45191.56</v>
      </c>
      <c r="T17" s="18">
        <f>'Formato 6 a)'!F24</f>
        <v>45191.56</v>
      </c>
      <c r="U17" s="18">
        <f>'Formato 6 a)'!G24</f>
        <v>4808.4399999999996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55000</v>
      </c>
      <c r="Q18" s="18">
        <f>'Formato 6 a)'!C25</f>
        <v>-23147.66</v>
      </c>
      <c r="R18" s="18">
        <f>'Formato 6 a)'!D25</f>
        <v>31852.34</v>
      </c>
      <c r="S18" s="18">
        <f>'Formato 6 a)'!E25</f>
        <v>23852.34</v>
      </c>
      <c r="T18" s="18">
        <f>'Formato 6 a)'!F25</f>
        <v>23852.34</v>
      </c>
      <c r="U18" s="18">
        <f>'Formato 6 a)'!G25</f>
        <v>8000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32500</v>
      </c>
      <c r="Q20" s="18">
        <f>'Formato 6 a)'!C27</f>
        <v>150</v>
      </c>
      <c r="R20" s="18">
        <f>'Formato 6 a)'!D27</f>
        <v>32650</v>
      </c>
      <c r="S20" s="18">
        <f>'Formato 6 a)'!E27</f>
        <v>7388.64</v>
      </c>
      <c r="T20" s="18">
        <f>'Formato 6 a)'!F27</f>
        <v>7388.64</v>
      </c>
      <c r="U20" s="18">
        <f>'Formato 6 a)'!G27</f>
        <v>25261.360000000001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1187049.3700000001</v>
      </c>
      <c r="Q21" s="18">
        <f>'Formato 6 a)'!C28</f>
        <v>556415.37999999989</v>
      </c>
      <c r="R21" s="18">
        <f>'Formato 6 a)'!D28</f>
        <v>1743464.75</v>
      </c>
      <c r="S21" s="18">
        <f>'Formato 6 a)'!E28</f>
        <v>1207327.58</v>
      </c>
      <c r="T21" s="18">
        <f>'Formato 6 a)'!F28</f>
        <v>884017.43</v>
      </c>
      <c r="U21" s="18">
        <f>'Formato 6 a)'!G28</f>
        <v>536137.17000000004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97000</v>
      </c>
      <c r="Q22" s="18">
        <f>'Formato 6 a)'!C29</f>
        <v>2000</v>
      </c>
      <c r="R22" s="18">
        <f>'Formato 6 a)'!D29</f>
        <v>99000</v>
      </c>
      <c r="S22" s="18">
        <f>'Formato 6 a)'!E29</f>
        <v>60017.53</v>
      </c>
      <c r="T22" s="18">
        <f>'Formato 6 a)'!F29</f>
        <v>39782.230000000003</v>
      </c>
      <c r="U22" s="18">
        <f>'Formato 6 a)'!G29</f>
        <v>38982.47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200049.37</v>
      </c>
      <c r="Q23" s="18">
        <f>'Formato 6 a)'!C30</f>
        <v>240000</v>
      </c>
      <c r="R23" s="18">
        <f>'Formato 6 a)'!D30</f>
        <v>440049.37</v>
      </c>
      <c r="S23" s="18">
        <f>'Formato 6 a)'!E30</f>
        <v>316260.65000000002</v>
      </c>
      <c r="T23" s="18">
        <f>'Formato 6 a)'!F30</f>
        <v>276038.25</v>
      </c>
      <c r="U23" s="18">
        <f>'Formato 6 a)'!G30</f>
        <v>123788.72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517500</v>
      </c>
      <c r="Q24" s="18">
        <f>'Formato 6 a)'!C31</f>
        <v>22023.93</v>
      </c>
      <c r="R24" s="18">
        <f>'Formato 6 a)'!D31</f>
        <v>539523.93000000005</v>
      </c>
      <c r="S24" s="18">
        <f>'Formato 6 a)'!E31</f>
        <v>452438.48</v>
      </c>
      <c r="T24" s="18">
        <f>'Formato 6 a)'!F31</f>
        <v>379078.40000000002</v>
      </c>
      <c r="U24" s="18">
        <f>'Formato 6 a)'!G31</f>
        <v>87085.45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69000</v>
      </c>
      <c r="Q25" s="18">
        <f>'Formato 6 a)'!C32</f>
        <v>0</v>
      </c>
      <c r="R25" s="18">
        <f>'Formato 6 a)'!D32</f>
        <v>69000</v>
      </c>
      <c r="S25" s="18">
        <f>'Formato 6 a)'!E32</f>
        <v>17270.36</v>
      </c>
      <c r="T25" s="18">
        <f>'Formato 6 a)'!F32</f>
        <v>6725.75</v>
      </c>
      <c r="U25" s="18">
        <f>'Formato 6 a)'!G32</f>
        <v>51729.64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21000</v>
      </c>
      <c r="Q26" s="18">
        <f>'Formato 6 a)'!C33</f>
        <v>0</v>
      </c>
      <c r="R26" s="18">
        <f>'Formato 6 a)'!D33</f>
        <v>21000</v>
      </c>
      <c r="S26" s="18">
        <f>'Formato 6 a)'!E33</f>
        <v>6978.08</v>
      </c>
      <c r="T26" s="18">
        <f>'Formato 6 a)'!F33</f>
        <v>6978.08</v>
      </c>
      <c r="U26" s="18">
        <f>'Formato 6 a)'!G33</f>
        <v>14021.92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35000</v>
      </c>
      <c r="Q27" s="18">
        <f>'Formato 6 a)'!C34</f>
        <v>938.05</v>
      </c>
      <c r="R27" s="18">
        <f>'Formato 6 a)'!D34</f>
        <v>35938.050000000003</v>
      </c>
      <c r="S27" s="18">
        <f>'Formato 6 a)'!E34</f>
        <v>13460.25</v>
      </c>
      <c r="T27" s="18">
        <f>'Formato 6 a)'!F34</f>
        <v>10421.049999999999</v>
      </c>
      <c r="U27" s="18">
        <f>'Formato 6 a)'!G34</f>
        <v>22477.8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60300</v>
      </c>
      <c r="Q28" s="18">
        <f>'Formato 6 a)'!C35</f>
        <v>54287.29</v>
      </c>
      <c r="R28" s="18">
        <f>'Formato 6 a)'!D35</f>
        <v>114587.29</v>
      </c>
      <c r="S28" s="18">
        <f>'Formato 6 a)'!E35</f>
        <v>20497.02</v>
      </c>
      <c r="T28" s="18">
        <f>'Formato 6 a)'!F35</f>
        <v>20497.02</v>
      </c>
      <c r="U28" s="18">
        <f>'Formato 6 a)'!G35</f>
        <v>94090.27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140300</v>
      </c>
      <c r="Q29" s="18">
        <f>'Formato 6 a)'!C36</f>
        <v>237166.11</v>
      </c>
      <c r="R29" s="18">
        <f>'Formato 6 a)'!D36</f>
        <v>377466.11</v>
      </c>
      <c r="S29" s="18">
        <f>'Formato 6 a)'!E36</f>
        <v>294183.21000000002</v>
      </c>
      <c r="T29" s="18">
        <f>'Formato 6 a)'!F36</f>
        <v>126699.65</v>
      </c>
      <c r="U29" s="18">
        <f>'Formato 6 a)'!G36</f>
        <v>83282.899999999994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46900</v>
      </c>
      <c r="Q30" s="18">
        <f>'Formato 6 a)'!C37</f>
        <v>0</v>
      </c>
      <c r="R30" s="18">
        <f>'Formato 6 a)'!D37</f>
        <v>46900</v>
      </c>
      <c r="S30" s="18">
        <f>'Formato 6 a)'!E37</f>
        <v>26222</v>
      </c>
      <c r="T30" s="18">
        <f>'Formato 6 a)'!F37</f>
        <v>17797</v>
      </c>
      <c r="U30" s="18">
        <f>'Formato 6 a)'!G37</f>
        <v>20678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49000</v>
      </c>
      <c r="Q31" s="18">
        <f>'Formato 6 a)'!C38</f>
        <v>-4050</v>
      </c>
      <c r="R31" s="18">
        <f>'Formato 6 a)'!D38</f>
        <v>44950</v>
      </c>
      <c r="S31" s="18">
        <f>'Formato 6 a)'!E38</f>
        <v>0</v>
      </c>
      <c r="T31" s="18">
        <f>'Formato 6 a)'!F38</f>
        <v>0</v>
      </c>
      <c r="U31" s="18">
        <f>'Formato 6 a)'!G38</f>
        <v>44950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49000</v>
      </c>
      <c r="Q35" s="18">
        <f>'Formato 6 a)'!C42</f>
        <v>-4050</v>
      </c>
      <c r="R35" s="18">
        <f>'Formato 6 a)'!D42</f>
        <v>44950</v>
      </c>
      <c r="S35" s="18">
        <f>'Formato 6 a)'!E42</f>
        <v>0</v>
      </c>
      <c r="T35" s="18">
        <f>'Formato 6 a)'!F42</f>
        <v>0</v>
      </c>
      <c r="U35" s="18">
        <f>'Formato 6 a)'!G42</f>
        <v>44950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10500</v>
      </c>
      <c r="Q41" s="18">
        <f>'Formato 6 a)'!C48</f>
        <v>52978.94</v>
      </c>
      <c r="R41" s="18">
        <f>'Formato 6 a)'!D48</f>
        <v>63478.94</v>
      </c>
      <c r="S41" s="18">
        <f>'Formato 6 a)'!E48</f>
        <v>63272.33</v>
      </c>
      <c r="T41" s="18">
        <f>'Formato 6 a)'!F48</f>
        <v>63272.33</v>
      </c>
      <c r="U41" s="18">
        <f>'Formato 6 a)'!G48</f>
        <v>206.61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10500</v>
      </c>
      <c r="Q42" s="18">
        <f>'Formato 6 a)'!C49</f>
        <v>1694.94</v>
      </c>
      <c r="R42" s="18">
        <f>'Formato 6 a)'!D49</f>
        <v>12194.94</v>
      </c>
      <c r="S42" s="18">
        <f>'Formato 6 a)'!E49</f>
        <v>12028.33</v>
      </c>
      <c r="T42" s="18">
        <f>'Formato 6 a)'!F49</f>
        <v>12028.33</v>
      </c>
      <c r="U42" s="18">
        <f>'Formato 6 a)'!G49</f>
        <v>166.61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21244</v>
      </c>
      <c r="R43" s="18">
        <f>'Formato 6 a)'!D50</f>
        <v>21244</v>
      </c>
      <c r="S43" s="18">
        <f>'Formato 6 a)'!E50</f>
        <v>21224</v>
      </c>
      <c r="T43" s="18">
        <f>'Formato 6 a)'!F50</f>
        <v>21224</v>
      </c>
      <c r="U43" s="18">
        <f>'Formato 6 a)'!G50</f>
        <v>20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25990</v>
      </c>
      <c r="R45" s="18">
        <f>'Formato 6 a)'!D52</f>
        <v>25990</v>
      </c>
      <c r="S45" s="18">
        <f>'Formato 6 a)'!E52</f>
        <v>25990</v>
      </c>
      <c r="T45" s="18">
        <f>'Formato 6 a)'!F52</f>
        <v>25990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4050</v>
      </c>
      <c r="R47" s="18">
        <f>'Formato 6 a)'!D54</f>
        <v>4050</v>
      </c>
      <c r="S47" s="18">
        <f>'Formato 6 a)'!E54</f>
        <v>4030</v>
      </c>
      <c r="T47" s="18">
        <f>'Formato 6 a)'!F54</f>
        <v>4030</v>
      </c>
      <c r="U47" s="18">
        <f>'Formato 6 a)'!G54</f>
        <v>20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3766145.0000000005</v>
      </c>
      <c r="Q150">
        <f>'Formato 6 a)'!C159</f>
        <v>657024.60999999987</v>
      </c>
      <c r="R150">
        <f>'Formato 6 a)'!D159</f>
        <v>4423169.6100000003</v>
      </c>
      <c r="S150">
        <f>'Formato 6 a)'!E159</f>
        <v>2826839.5200000005</v>
      </c>
      <c r="T150">
        <f>'Formato 6 a)'!F159</f>
        <v>2483166.81</v>
      </c>
      <c r="U150">
        <f>'Formato 6 a)'!G159</f>
        <v>1596330.09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10" sqref="B10:G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9" t="s">
        <v>3290</v>
      </c>
      <c r="B1" s="179"/>
      <c r="C1" s="179"/>
      <c r="D1" s="179"/>
      <c r="E1" s="179"/>
      <c r="F1" s="179"/>
      <c r="G1" s="179"/>
    </row>
    <row r="2" spans="1:7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277</v>
      </c>
      <c r="B3" s="164"/>
      <c r="C3" s="164"/>
      <c r="D3" s="164"/>
      <c r="E3" s="164"/>
      <c r="F3" s="164"/>
      <c r="G3" s="165"/>
    </row>
    <row r="4" spans="1:7" x14ac:dyDescent="0.25">
      <c r="A4" s="163" t="s">
        <v>431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30 de septiembre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0</v>
      </c>
      <c r="B7" s="177" t="s">
        <v>279</v>
      </c>
      <c r="C7" s="177"/>
      <c r="D7" s="177"/>
      <c r="E7" s="177"/>
      <c r="F7" s="177"/>
      <c r="G7" s="181" t="s">
        <v>280</v>
      </c>
    </row>
    <row r="8" spans="1:7" ht="30" x14ac:dyDescent="0.25">
      <c r="A8" s="176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0"/>
    </row>
    <row r="9" spans="1:7" x14ac:dyDescent="0.25">
      <c r="A9" s="52" t="s">
        <v>440</v>
      </c>
      <c r="B9" s="59">
        <f>SUM(B10:GASTO_NE_FIN_01)</f>
        <v>3766145</v>
      </c>
      <c r="C9" s="59">
        <f>SUM(C10:GASTO_NE_FIN_02)</f>
        <v>657024.61</v>
      </c>
      <c r="D9" s="59">
        <f>SUM(D10:GASTO_NE_FIN_03)</f>
        <v>4423169.6100000003</v>
      </c>
      <c r="E9" s="59">
        <f>SUM(E10:GASTO_NE_FIN_04)</f>
        <v>2826839.52</v>
      </c>
      <c r="F9" s="59">
        <f>SUM(F10:GASTO_NE_FIN_05)</f>
        <v>2483166.81</v>
      </c>
      <c r="G9" s="59">
        <f>SUM(G10:GASTO_NE_FIN_06)</f>
        <v>1596330.0899999999</v>
      </c>
    </row>
    <row r="10" spans="1:7" s="24" customFormat="1" ht="14.25" customHeight="1" x14ac:dyDescent="0.25">
      <c r="A10" s="144" t="s">
        <v>432</v>
      </c>
      <c r="B10" s="150">
        <v>3766145</v>
      </c>
      <c r="C10" s="60">
        <v>0</v>
      </c>
      <c r="D10" s="150">
        <v>3766145</v>
      </c>
      <c r="E10" s="150">
        <v>2826839.52</v>
      </c>
      <c r="F10" s="150">
        <v>2483166.81</v>
      </c>
      <c r="G10" s="149">
        <v>939305.48</v>
      </c>
    </row>
    <row r="11" spans="1:7" s="24" customFormat="1" ht="14.25" customHeight="1" x14ac:dyDescent="0.25">
      <c r="A11" s="144" t="s">
        <v>433</v>
      </c>
      <c r="B11" s="60">
        <v>0</v>
      </c>
      <c r="C11" s="150">
        <v>657024.61</v>
      </c>
      <c r="D11" s="150">
        <v>657024.61</v>
      </c>
      <c r="E11" s="60">
        <v>0</v>
      </c>
      <c r="F11" s="60">
        <v>0</v>
      </c>
      <c r="G11" s="149">
        <v>657024.61</v>
      </c>
    </row>
    <row r="12" spans="1:7" s="24" customFormat="1" x14ac:dyDescent="0.25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/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/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3766145</v>
      </c>
      <c r="C29" s="61">
        <f>GASTO_NE_T2+GASTO_E_T2</f>
        <v>657024.61</v>
      </c>
      <c r="D29" s="61">
        <f>GASTO_NE_T3+GASTO_E_T3</f>
        <v>4423169.6100000003</v>
      </c>
      <c r="E29" s="61">
        <f>GASTO_NE_T4+GASTO_E_T4</f>
        <v>2826839.52</v>
      </c>
      <c r="F29" s="61">
        <f>GASTO_NE_T5+GASTO_E_T5</f>
        <v>2483166.81</v>
      </c>
      <c r="G29" s="61">
        <f>GASTO_NE_T6+GASTO_E_T6</f>
        <v>1596330.0899999999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3766145</v>
      </c>
      <c r="Q2" s="18">
        <f>GASTO_NE_T2</f>
        <v>657024.61</v>
      </c>
      <c r="R2" s="18">
        <f>GASTO_NE_T3</f>
        <v>4423169.6100000003</v>
      </c>
      <c r="S2" s="18">
        <f>GASTO_NE_T4</f>
        <v>2826839.52</v>
      </c>
      <c r="T2" s="18">
        <f>GASTO_NE_T5</f>
        <v>2483166.81</v>
      </c>
      <c r="U2" s="18">
        <f>GASTO_NE_T6</f>
        <v>1596330.0899999999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3766145</v>
      </c>
      <c r="Q4" s="18">
        <f>TOTAL_E_T2</f>
        <v>657024.61</v>
      </c>
      <c r="R4" s="18">
        <f>TOTAL_E_T3</f>
        <v>4423169.6100000003</v>
      </c>
      <c r="S4" s="18">
        <f>TOTAL_E_T4</f>
        <v>2826839.52</v>
      </c>
      <c r="T4" s="18">
        <f>TOTAL_E_T5</f>
        <v>2483166.81</v>
      </c>
      <c r="U4" s="18">
        <f>TOTAL_E_T6</f>
        <v>1596330.0899999999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23" sqref="B23:G2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5" t="s">
        <v>3289</v>
      </c>
      <c r="B1" s="186"/>
      <c r="C1" s="186"/>
      <c r="D1" s="186"/>
      <c r="E1" s="186"/>
      <c r="F1" s="186"/>
      <c r="G1" s="186"/>
    </row>
    <row r="2" spans="1:7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3" t="s">
        <v>396</v>
      </c>
      <c r="B3" s="164"/>
      <c r="C3" s="164"/>
      <c r="D3" s="164"/>
      <c r="E3" s="164"/>
      <c r="F3" s="164"/>
      <c r="G3" s="165"/>
    </row>
    <row r="4" spans="1:7" x14ac:dyDescent="0.25">
      <c r="A4" s="163" t="s">
        <v>397</v>
      </c>
      <c r="B4" s="164"/>
      <c r="C4" s="164"/>
      <c r="D4" s="164"/>
      <c r="E4" s="164"/>
      <c r="F4" s="164"/>
      <c r="G4" s="165"/>
    </row>
    <row r="5" spans="1:7" ht="14.25" x14ac:dyDescent="0.45">
      <c r="A5" s="166" t="str">
        <f>TRIMESTRE</f>
        <v>Del 1 de enero al 30 de septiembre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64" t="s">
        <v>0</v>
      </c>
      <c r="B7" s="169" t="s">
        <v>279</v>
      </c>
      <c r="C7" s="170"/>
      <c r="D7" s="170"/>
      <c r="E7" s="170"/>
      <c r="F7" s="171"/>
      <c r="G7" s="181" t="s">
        <v>3286</v>
      </c>
    </row>
    <row r="8" spans="1:7" ht="30.75" customHeight="1" x14ac:dyDescent="0.25">
      <c r="A8" s="164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0"/>
    </row>
    <row r="9" spans="1:7" ht="14.25" x14ac:dyDescent="0.45">
      <c r="A9" s="52" t="s">
        <v>363</v>
      </c>
      <c r="B9" s="70">
        <f>SUM(B10,B19,B27,B37)</f>
        <v>3766145</v>
      </c>
      <c r="C9" s="70">
        <f t="shared" ref="C9:G9" si="0">SUM(C10,C19,C27,C37)</f>
        <v>657024.61</v>
      </c>
      <c r="D9" s="70">
        <f t="shared" si="0"/>
        <v>4423169.6100000003</v>
      </c>
      <c r="E9" s="70">
        <f t="shared" si="0"/>
        <v>2826839.52</v>
      </c>
      <c r="F9" s="70">
        <f t="shared" si="0"/>
        <v>2483166.81</v>
      </c>
      <c r="G9" s="70">
        <f t="shared" si="0"/>
        <v>1596330.09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3766145</v>
      </c>
      <c r="C19" s="71">
        <f t="shared" ref="C19:F19" si="2">SUM(C20:C26)</f>
        <v>657024.61</v>
      </c>
      <c r="D19" s="71">
        <f t="shared" si="2"/>
        <v>4423169.6100000003</v>
      </c>
      <c r="E19" s="71">
        <f t="shared" si="2"/>
        <v>2826839.52</v>
      </c>
      <c r="F19" s="71">
        <f t="shared" si="2"/>
        <v>2483166.81</v>
      </c>
      <c r="G19" s="71">
        <f>SUM(G20:G26)</f>
        <v>1596330.09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152">
        <v>3766145</v>
      </c>
      <c r="C23" s="152">
        <v>657024.61</v>
      </c>
      <c r="D23" s="152">
        <v>4423169.6100000003</v>
      </c>
      <c r="E23" s="152">
        <v>2826839.52</v>
      </c>
      <c r="F23" s="152">
        <v>2483166.81</v>
      </c>
      <c r="G23" s="154">
        <v>1596330.09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3766145</v>
      </c>
      <c r="C77" s="73">
        <f t="shared" ref="C77:F77" si="10">C43+C9</f>
        <v>657024.61</v>
      </c>
      <c r="D77" s="73">
        <f t="shared" si="10"/>
        <v>4423169.6100000003</v>
      </c>
      <c r="E77" s="73">
        <f t="shared" si="10"/>
        <v>2826839.52</v>
      </c>
      <c r="F77" s="73">
        <f t="shared" si="10"/>
        <v>2483166.81</v>
      </c>
      <c r="G77" s="73">
        <f>G43+G9</f>
        <v>1596330.09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3766145</v>
      </c>
      <c r="Q2" s="18">
        <f>'Formato 6 c)'!C9</f>
        <v>657024.61</v>
      </c>
      <c r="R2" s="18">
        <f>'Formato 6 c)'!D9</f>
        <v>4423169.6100000003</v>
      </c>
      <c r="S2" s="18">
        <f>'Formato 6 c)'!E9</f>
        <v>2826839.52</v>
      </c>
      <c r="T2" s="18">
        <f>'Formato 6 c)'!F9</f>
        <v>2483166.81</v>
      </c>
      <c r="U2" s="18">
        <f>'Formato 6 c)'!G9</f>
        <v>1596330.09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3766145</v>
      </c>
      <c r="Q12" s="18">
        <f>'Formato 6 c)'!C19</f>
        <v>657024.61</v>
      </c>
      <c r="R12" s="18">
        <f>'Formato 6 c)'!D19</f>
        <v>4423169.6100000003</v>
      </c>
      <c r="S12" s="18">
        <f>'Formato 6 c)'!E19</f>
        <v>2826839.52</v>
      </c>
      <c r="T12" s="18">
        <f>'Formato 6 c)'!F19</f>
        <v>2483166.81</v>
      </c>
      <c r="U12" s="18">
        <f>'Formato 6 c)'!G19</f>
        <v>1596330.09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3766145</v>
      </c>
      <c r="Q16" s="18">
        <f>'Formato 6 c)'!C23</f>
        <v>657024.61</v>
      </c>
      <c r="R16" s="18">
        <f>'Formato 6 c)'!D23</f>
        <v>4423169.6100000003</v>
      </c>
      <c r="S16" s="18">
        <f>'Formato 6 c)'!E23</f>
        <v>2826839.52</v>
      </c>
      <c r="T16" s="18">
        <f>'Formato 6 c)'!F23</f>
        <v>2483166.81</v>
      </c>
      <c r="U16" s="18">
        <f>'Formato 6 c)'!G23</f>
        <v>1596330.09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3766145</v>
      </c>
      <c r="Q68" s="18">
        <f>'Formato 6 c)'!C77</f>
        <v>657024.61</v>
      </c>
      <c r="R68" s="18">
        <f>'Formato 6 c)'!D77</f>
        <v>4423169.6100000003</v>
      </c>
      <c r="S68" s="18">
        <f>'Formato 6 c)'!E77</f>
        <v>2826839.52</v>
      </c>
      <c r="T68" s="18">
        <f>'Formato 6 c)'!F77</f>
        <v>2483166.81</v>
      </c>
      <c r="U68" s="18">
        <f>'Formato 6 c)'!G77</f>
        <v>1596330.09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 URIANGATO, Gobierno del Estado de Guanajuato</v>
      </c>
    </row>
    <row r="7" spans="2:3" ht="14.25" x14ac:dyDescent="0.45">
      <c r="C7" t="str">
        <f>CONCATENATE(ENTE_PUBLICO," (a)")</f>
        <v>CASA DE LA CULTURA DE URIANGATO,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Uriangato,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10" sqref="B10: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9" t="s">
        <v>3287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2"/>
    </row>
    <row r="3" spans="1:7" x14ac:dyDescent="0.25">
      <c r="A3" s="166" t="s">
        <v>277</v>
      </c>
      <c r="B3" s="167"/>
      <c r="C3" s="167"/>
      <c r="D3" s="167"/>
      <c r="E3" s="167"/>
      <c r="F3" s="167"/>
      <c r="G3" s="168"/>
    </row>
    <row r="4" spans="1:7" x14ac:dyDescent="0.25">
      <c r="A4" s="166" t="s">
        <v>399</v>
      </c>
      <c r="B4" s="167"/>
      <c r="C4" s="167"/>
      <c r="D4" s="167"/>
      <c r="E4" s="167"/>
      <c r="F4" s="167"/>
      <c r="G4" s="168"/>
    </row>
    <row r="5" spans="1:7" ht="14.25" x14ac:dyDescent="0.45">
      <c r="A5" s="166" t="str">
        <f>TRIMESTRE</f>
        <v>Del 1 de enero al 30 de septiembre de 2018 (b)</v>
      </c>
      <c r="B5" s="167"/>
      <c r="C5" s="167"/>
      <c r="D5" s="167"/>
      <c r="E5" s="167"/>
      <c r="F5" s="167"/>
      <c r="G5" s="168"/>
    </row>
    <row r="6" spans="1:7" ht="14.25" x14ac:dyDescent="0.45">
      <c r="A6" s="169" t="s">
        <v>118</v>
      </c>
      <c r="B6" s="170"/>
      <c r="C6" s="170"/>
      <c r="D6" s="170"/>
      <c r="E6" s="170"/>
      <c r="F6" s="170"/>
      <c r="G6" s="171"/>
    </row>
    <row r="7" spans="1:7" x14ac:dyDescent="0.25">
      <c r="A7" s="175" t="s">
        <v>361</v>
      </c>
      <c r="B7" s="180" t="s">
        <v>279</v>
      </c>
      <c r="C7" s="180"/>
      <c r="D7" s="180"/>
      <c r="E7" s="180"/>
      <c r="F7" s="180"/>
      <c r="G7" s="180" t="s">
        <v>280</v>
      </c>
    </row>
    <row r="8" spans="1:7" ht="29.25" customHeight="1" x14ac:dyDescent="0.25">
      <c r="A8" s="176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7"/>
    </row>
    <row r="9" spans="1:7" x14ac:dyDescent="0.25">
      <c r="A9" s="52" t="s">
        <v>400</v>
      </c>
      <c r="B9" s="66">
        <f>SUM(B10,B11,B12,B15,B16,B19)</f>
        <v>2110150.63</v>
      </c>
      <c r="C9" s="66">
        <f t="shared" ref="C9:F9" si="0">SUM(C10,C11,C12,C15,C16,C19)</f>
        <v>20600</v>
      </c>
      <c r="D9" s="66">
        <f t="shared" si="0"/>
        <v>2130750.63</v>
      </c>
      <c r="E9" s="66">
        <f t="shared" si="0"/>
        <v>1288460.8</v>
      </c>
      <c r="F9" s="66">
        <f t="shared" si="0"/>
        <v>1288460.8</v>
      </c>
      <c r="G9" s="66">
        <f>SUM(G10,G11,G12,G15,G16,G19)</f>
        <v>842289.83</v>
      </c>
    </row>
    <row r="10" spans="1:7" ht="14.25" customHeight="1" x14ac:dyDescent="0.25">
      <c r="A10" s="53" t="s">
        <v>401</v>
      </c>
      <c r="B10" s="155">
        <v>2110150.63</v>
      </c>
      <c r="C10" s="155">
        <v>20600</v>
      </c>
      <c r="D10" s="155">
        <v>2130750.63</v>
      </c>
      <c r="E10" s="155">
        <v>1288460.8</v>
      </c>
      <c r="F10" s="155">
        <v>1288460.8</v>
      </c>
      <c r="G10" s="155">
        <v>842289.83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2110150.63</v>
      </c>
      <c r="C33" s="66">
        <f t="shared" ref="C33:G33" si="6">C21+C9</f>
        <v>20600</v>
      </c>
      <c r="D33" s="66">
        <f t="shared" si="6"/>
        <v>2130750.63</v>
      </c>
      <c r="E33" s="66">
        <f t="shared" si="6"/>
        <v>1288460.8</v>
      </c>
      <c r="F33" s="66">
        <f t="shared" si="6"/>
        <v>1288460.8</v>
      </c>
      <c r="G33" s="66">
        <f t="shared" si="6"/>
        <v>842289.83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2110150.63</v>
      </c>
      <c r="Q2" s="18">
        <f>'Formato 6 d)'!C9</f>
        <v>20600</v>
      </c>
      <c r="R2" s="18">
        <f>'Formato 6 d)'!D9</f>
        <v>2130750.63</v>
      </c>
      <c r="S2" s="18">
        <f>'Formato 6 d)'!E9</f>
        <v>1288460.8</v>
      </c>
      <c r="T2" s="18">
        <f>'Formato 6 d)'!F9</f>
        <v>1288460.8</v>
      </c>
      <c r="U2" s="18">
        <f>'Formato 6 d)'!G9</f>
        <v>842289.83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2110150.63</v>
      </c>
      <c r="Q3" s="18">
        <f>'Formato 6 d)'!C10</f>
        <v>20600</v>
      </c>
      <c r="R3" s="18">
        <f>'Formato 6 d)'!D10</f>
        <v>2130750.63</v>
      </c>
      <c r="S3" s="18">
        <f>'Formato 6 d)'!E10</f>
        <v>1288460.8</v>
      </c>
      <c r="T3" s="18">
        <f>'Formato 6 d)'!F10</f>
        <v>1288460.8</v>
      </c>
      <c r="U3" s="18">
        <f>'Formato 6 d)'!G10</f>
        <v>842289.83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2110150.63</v>
      </c>
      <c r="Q24" s="18">
        <f>'Formato 6 d)'!C33</f>
        <v>20600</v>
      </c>
      <c r="R24" s="18">
        <f>'Formato 6 d)'!D33</f>
        <v>2130750.63</v>
      </c>
      <c r="S24" s="18">
        <f>'Formato 6 d)'!E33</f>
        <v>1288460.8</v>
      </c>
      <c r="T24" s="18">
        <f>'Formato 6 d)'!F33</f>
        <v>1288460.8</v>
      </c>
      <c r="U24" s="18">
        <f>'Formato 6 d)'!G33</f>
        <v>842289.83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8" t="s">
        <v>413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Uriangato,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414</v>
      </c>
      <c r="B3" s="164"/>
      <c r="C3" s="164"/>
      <c r="D3" s="164"/>
      <c r="E3" s="164"/>
      <c r="F3" s="164"/>
      <c r="G3" s="165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x14ac:dyDescent="0.25">
      <c r="A6" s="175" t="s">
        <v>3288</v>
      </c>
      <c r="B6" s="51">
        <f>ANIO1P</f>
        <v>2019</v>
      </c>
      <c r="C6" s="188" t="str">
        <f>ANIO2P</f>
        <v>2020 (d)</v>
      </c>
      <c r="D6" s="188" t="str">
        <f>ANIO3P</f>
        <v>2021 (d)</v>
      </c>
      <c r="E6" s="188" t="str">
        <f>ANIO4P</f>
        <v>2022 (d)</v>
      </c>
      <c r="F6" s="188" t="str">
        <f>ANIO5P</f>
        <v>2023 (d)</v>
      </c>
      <c r="G6" s="188" t="str">
        <f>ANIO6P</f>
        <v>2024 (d)</v>
      </c>
    </row>
    <row r="7" spans="1:7" ht="48" customHeight="1" x14ac:dyDescent="0.25">
      <c r="A7" s="176"/>
      <c r="B7" s="88" t="s">
        <v>3291</v>
      </c>
      <c r="C7" s="189"/>
      <c r="D7" s="189"/>
      <c r="E7" s="189"/>
      <c r="F7" s="189"/>
      <c r="G7" s="189"/>
    </row>
    <row r="8" spans="1:7" x14ac:dyDescent="0.25">
      <c r="A8" s="52" t="s">
        <v>421</v>
      </c>
      <c r="B8" s="59">
        <f>SUM(B9:B20)</f>
        <v>3946326.9</v>
      </c>
      <c r="C8" s="59">
        <f t="shared" ref="C8:G8" si="0">SUM(C9:C20)</f>
        <v>3953673.89</v>
      </c>
      <c r="D8" s="59">
        <f t="shared" si="0"/>
        <v>3961167.75</v>
      </c>
      <c r="E8" s="59">
        <f t="shared" si="0"/>
        <v>3968811.5300000003</v>
      </c>
      <c r="F8" s="59">
        <f t="shared" si="0"/>
        <v>3976608.18</v>
      </c>
      <c r="G8" s="59">
        <f t="shared" si="0"/>
        <v>3984560.76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>
        <v>367347.9</v>
      </c>
      <c r="C15" s="60">
        <v>374694.89</v>
      </c>
      <c r="D15" s="60">
        <v>382188.75</v>
      </c>
      <c r="E15" s="60">
        <v>389832.53</v>
      </c>
      <c r="F15" s="60">
        <v>397629.18</v>
      </c>
      <c r="G15" s="60">
        <v>405581.76</v>
      </c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3406000</v>
      </c>
      <c r="C18" s="60">
        <v>3406000</v>
      </c>
      <c r="D18" s="60">
        <v>3406000</v>
      </c>
      <c r="E18" s="60">
        <v>3406000</v>
      </c>
      <c r="F18" s="60">
        <v>3406000</v>
      </c>
      <c r="G18" s="60">
        <v>3406000</v>
      </c>
    </row>
    <row r="19" spans="1:7" x14ac:dyDescent="0.25">
      <c r="A19" s="53" t="s">
        <v>241</v>
      </c>
      <c r="B19" s="60">
        <v>172979</v>
      </c>
      <c r="C19" s="60">
        <v>172979</v>
      </c>
      <c r="D19" s="60">
        <v>172979</v>
      </c>
      <c r="E19" s="60">
        <v>172979</v>
      </c>
      <c r="F19" s="60">
        <v>172979</v>
      </c>
      <c r="G19" s="60">
        <v>172979</v>
      </c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3946326.9</v>
      </c>
      <c r="C32" s="61">
        <f t="shared" ref="C32:F32" si="3">C29+C22+C8</f>
        <v>3953673.89</v>
      </c>
      <c r="D32" s="61">
        <f t="shared" si="3"/>
        <v>3961167.75</v>
      </c>
      <c r="E32" s="61">
        <f t="shared" si="3"/>
        <v>3968811.5300000003</v>
      </c>
      <c r="F32" s="61">
        <f t="shared" si="3"/>
        <v>3976608.18</v>
      </c>
      <c r="G32" s="61">
        <f>G29+G22+G8</f>
        <v>3984560.76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3946326.9</v>
      </c>
      <c r="Q2" s="18">
        <f>'Formato 7 a)'!C8</f>
        <v>3953673.89</v>
      </c>
      <c r="R2" s="18">
        <f>'Formato 7 a)'!D8</f>
        <v>3961167.75</v>
      </c>
      <c r="S2" s="18">
        <f>'Formato 7 a)'!E8</f>
        <v>3968811.5300000003</v>
      </c>
      <c r="T2" s="18">
        <f>'Formato 7 a)'!F8</f>
        <v>3976608.18</v>
      </c>
      <c r="U2" s="18">
        <f>'Formato 7 a)'!G8</f>
        <v>3984560.76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367347.9</v>
      </c>
      <c r="Q9" s="18">
        <f>'Formato 7 a)'!C15</f>
        <v>374694.89</v>
      </c>
      <c r="R9" s="18">
        <f>'Formato 7 a)'!D15</f>
        <v>382188.75</v>
      </c>
      <c r="S9" s="18">
        <f>'Formato 7 a)'!E15</f>
        <v>389832.53</v>
      </c>
      <c r="T9" s="18">
        <f>'Formato 7 a)'!F15</f>
        <v>397629.18</v>
      </c>
      <c r="U9" s="18">
        <f>'Formato 7 a)'!G15</f>
        <v>405581.76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3406000</v>
      </c>
      <c r="Q12" s="18">
        <f>'Formato 7 a)'!C18</f>
        <v>3406000</v>
      </c>
      <c r="R12" s="18">
        <f>'Formato 7 a)'!D18</f>
        <v>3406000</v>
      </c>
      <c r="S12" s="18">
        <f>'Formato 7 a)'!E18</f>
        <v>3406000</v>
      </c>
      <c r="T12" s="18">
        <f>'Formato 7 a)'!F18</f>
        <v>3406000</v>
      </c>
      <c r="U12" s="18">
        <f>'Formato 7 a)'!G18</f>
        <v>3406000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172979</v>
      </c>
      <c r="Q13" s="18">
        <f>'Formato 7 a)'!C19</f>
        <v>172979</v>
      </c>
      <c r="R13" s="18">
        <f>'Formato 7 a)'!D19</f>
        <v>172979</v>
      </c>
      <c r="S13" s="18">
        <f>'Formato 7 a)'!E19</f>
        <v>172979</v>
      </c>
      <c r="T13" s="18">
        <f>'Formato 7 a)'!F19</f>
        <v>172979</v>
      </c>
      <c r="U13" s="18">
        <f>'Formato 7 a)'!G19</f>
        <v>172979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3946326.9</v>
      </c>
      <c r="Q23" s="18">
        <f>'Formato 7 a)'!C32</f>
        <v>3953673.89</v>
      </c>
      <c r="R23" s="18">
        <f>'Formato 7 a)'!D32</f>
        <v>3961167.75</v>
      </c>
      <c r="S23" s="18">
        <f>'Formato 7 a)'!E32</f>
        <v>3968811.5300000003</v>
      </c>
      <c r="T23" s="18">
        <f>'Formato 7 a)'!F32</f>
        <v>3976608.18</v>
      </c>
      <c r="U23" s="18">
        <f>'Formato 7 a)'!G32</f>
        <v>3984560.76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9" sqref="B9:G13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8" t="s">
        <v>451</v>
      </c>
      <c r="B1" s="178"/>
      <c r="C1" s="178"/>
      <c r="D1" s="178"/>
      <c r="E1" s="178"/>
      <c r="F1" s="178"/>
      <c r="G1" s="178"/>
    </row>
    <row r="2" spans="1:7" customFormat="1" ht="14.25" x14ac:dyDescent="0.45">
      <c r="A2" s="160" t="str">
        <f>ENTIDAD</f>
        <v>Municipio de Uriangato, Gobierno del Estado de Guanajuato</v>
      </c>
      <c r="B2" s="161"/>
      <c r="C2" s="161"/>
      <c r="D2" s="161"/>
      <c r="E2" s="161"/>
      <c r="F2" s="161"/>
      <c r="G2" s="162"/>
    </row>
    <row r="3" spans="1:7" customFormat="1" ht="14.25" x14ac:dyDescent="0.45">
      <c r="A3" s="163" t="s">
        <v>452</v>
      </c>
      <c r="B3" s="164"/>
      <c r="C3" s="164"/>
      <c r="D3" s="164"/>
      <c r="E3" s="164"/>
      <c r="F3" s="164"/>
      <c r="G3" s="165"/>
    </row>
    <row r="4" spans="1:7" customFormat="1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customFormat="1" ht="14.25" x14ac:dyDescent="0.45">
      <c r="A5" s="163" t="s">
        <v>415</v>
      </c>
      <c r="B5" s="164"/>
      <c r="C5" s="164"/>
      <c r="D5" s="164"/>
      <c r="E5" s="164"/>
      <c r="F5" s="164"/>
      <c r="G5" s="165"/>
    </row>
    <row r="6" spans="1:7" customFormat="1" x14ac:dyDescent="0.25">
      <c r="A6" s="190" t="s">
        <v>3142</v>
      </c>
      <c r="B6" s="51">
        <f>ANIO1P</f>
        <v>2019</v>
      </c>
      <c r="C6" s="188" t="str">
        <f>ANIO2P</f>
        <v>2020 (d)</v>
      </c>
      <c r="D6" s="188" t="str">
        <f>ANIO3P</f>
        <v>2021 (d)</v>
      </c>
      <c r="E6" s="188" t="str">
        <f>ANIO4P</f>
        <v>2022 (d)</v>
      </c>
      <c r="F6" s="188" t="str">
        <f>ANIO5P</f>
        <v>2023 (d)</v>
      </c>
      <c r="G6" s="188" t="str">
        <f>ANIO6P</f>
        <v>2024 (d)</v>
      </c>
    </row>
    <row r="7" spans="1:7" customFormat="1" ht="48" customHeight="1" x14ac:dyDescent="0.25">
      <c r="A7" s="191"/>
      <c r="B7" s="88" t="s">
        <v>3291</v>
      </c>
      <c r="C7" s="189"/>
      <c r="D7" s="189"/>
      <c r="E7" s="189"/>
      <c r="F7" s="189"/>
      <c r="G7" s="189"/>
    </row>
    <row r="8" spans="1:7" x14ac:dyDescent="0.25">
      <c r="A8" s="52" t="s">
        <v>453</v>
      </c>
      <c r="B8" s="59">
        <f>SUM(B9:B17)</f>
        <v>3946326.9</v>
      </c>
      <c r="C8" s="59">
        <f t="shared" ref="C8:G8" si="0">SUM(C9:C17)</f>
        <v>3953673.89</v>
      </c>
      <c r="D8" s="59">
        <f t="shared" si="0"/>
        <v>3961167.75</v>
      </c>
      <c r="E8" s="59">
        <f t="shared" si="0"/>
        <v>3968811.5300000003</v>
      </c>
      <c r="F8" s="59">
        <f t="shared" si="0"/>
        <v>3976608.18</v>
      </c>
      <c r="G8" s="59">
        <f t="shared" si="0"/>
        <v>3984560.76</v>
      </c>
    </row>
    <row r="9" spans="1:7" x14ac:dyDescent="0.25">
      <c r="A9" s="53" t="s">
        <v>454</v>
      </c>
      <c r="B9" s="60">
        <v>2110150.63</v>
      </c>
      <c r="C9" s="60">
        <v>2110150.63</v>
      </c>
      <c r="D9" s="60">
        <v>2110150.63</v>
      </c>
      <c r="E9" s="60">
        <v>2110150.63</v>
      </c>
      <c r="F9" s="60">
        <v>2110150.63</v>
      </c>
      <c r="G9" s="60">
        <v>2110150.63</v>
      </c>
    </row>
    <row r="10" spans="1:7" x14ac:dyDescent="0.25">
      <c r="A10" s="53" t="s">
        <v>455</v>
      </c>
      <c r="B10" s="60">
        <v>416647.9</v>
      </c>
      <c r="C10" s="60">
        <v>423994.89</v>
      </c>
      <c r="D10" s="60">
        <v>431488.75</v>
      </c>
      <c r="E10" s="60">
        <v>439132.53</v>
      </c>
      <c r="F10" s="60">
        <v>446929.18</v>
      </c>
      <c r="G10" s="60">
        <v>454881.76</v>
      </c>
    </row>
    <row r="11" spans="1:7" x14ac:dyDescent="0.25">
      <c r="A11" s="53" t="s">
        <v>456</v>
      </c>
      <c r="B11" s="60">
        <v>1360028.37</v>
      </c>
      <c r="C11" s="60">
        <v>1360028.37</v>
      </c>
      <c r="D11" s="60">
        <v>1360028.37</v>
      </c>
      <c r="E11" s="60">
        <v>1360028.37</v>
      </c>
      <c r="F11" s="60">
        <v>1360028.37</v>
      </c>
      <c r="G11" s="60">
        <v>1360028.37</v>
      </c>
    </row>
    <row r="12" spans="1:7" x14ac:dyDescent="0.25">
      <c r="A12" s="53" t="s">
        <v>457</v>
      </c>
      <c r="B12" s="60">
        <v>49000</v>
      </c>
      <c r="C12" s="60">
        <v>49000</v>
      </c>
      <c r="D12" s="60">
        <v>49000</v>
      </c>
      <c r="E12" s="60">
        <v>49000</v>
      </c>
      <c r="F12" s="60">
        <v>49000</v>
      </c>
      <c r="G12" s="60">
        <v>49000</v>
      </c>
    </row>
    <row r="13" spans="1:7" x14ac:dyDescent="0.25">
      <c r="A13" s="53" t="s">
        <v>458</v>
      </c>
      <c r="B13" s="60">
        <v>10500</v>
      </c>
      <c r="C13" s="60">
        <v>10500</v>
      </c>
      <c r="D13" s="60">
        <v>10500</v>
      </c>
      <c r="E13" s="60">
        <v>10500</v>
      </c>
      <c r="F13" s="60">
        <v>10500</v>
      </c>
      <c r="G13" s="60">
        <v>10500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3946326.9</v>
      </c>
      <c r="C30" s="61">
        <f t="shared" ref="C30:G30" si="2">C8+C19</f>
        <v>3953673.89</v>
      </c>
      <c r="D30" s="61">
        <f t="shared" si="2"/>
        <v>3961167.75</v>
      </c>
      <c r="E30" s="61">
        <f t="shared" si="2"/>
        <v>3968811.5300000003</v>
      </c>
      <c r="F30" s="61">
        <f t="shared" si="2"/>
        <v>3976608.18</v>
      </c>
      <c r="G30" s="61">
        <f t="shared" si="2"/>
        <v>3984560.76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3946326.9</v>
      </c>
      <c r="Q2" s="18">
        <f>'Formato 7 b)'!C8</f>
        <v>3953673.89</v>
      </c>
      <c r="R2" s="18">
        <f>'Formato 7 b)'!D8</f>
        <v>3961167.75</v>
      </c>
      <c r="S2" s="18">
        <f>'Formato 7 b)'!E8</f>
        <v>3968811.5300000003</v>
      </c>
      <c r="T2" s="18">
        <f>'Formato 7 b)'!F8</f>
        <v>3976608.18</v>
      </c>
      <c r="U2" s="18">
        <f>'Formato 7 b)'!G8</f>
        <v>3984560.76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2110150.63</v>
      </c>
      <c r="Q3" s="18">
        <f>'Formato 7 b)'!C9</f>
        <v>2110150.63</v>
      </c>
      <c r="R3" s="18">
        <f>'Formato 7 b)'!D9</f>
        <v>2110150.63</v>
      </c>
      <c r="S3" s="18">
        <f>'Formato 7 b)'!E9</f>
        <v>2110150.63</v>
      </c>
      <c r="T3" s="18">
        <f>'Formato 7 b)'!F9</f>
        <v>2110150.63</v>
      </c>
      <c r="U3" s="18">
        <f>'Formato 7 b)'!G9</f>
        <v>2110150.63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416647.9</v>
      </c>
      <c r="Q4" s="18">
        <f>'Formato 7 b)'!C10</f>
        <v>423994.89</v>
      </c>
      <c r="R4" s="18">
        <f>'Formato 7 b)'!D10</f>
        <v>431488.75</v>
      </c>
      <c r="S4" s="18">
        <f>'Formato 7 b)'!E10</f>
        <v>439132.53</v>
      </c>
      <c r="T4" s="18">
        <f>'Formato 7 b)'!F10</f>
        <v>446929.18</v>
      </c>
      <c r="U4" s="18">
        <f>'Formato 7 b)'!G10</f>
        <v>454881.76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1360028.37</v>
      </c>
      <c r="Q5" s="18">
        <f>'Formato 7 b)'!C11</f>
        <v>1360028.37</v>
      </c>
      <c r="R5" s="18">
        <f>'Formato 7 b)'!D11</f>
        <v>1360028.37</v>
      </c>
      <c r="S5" s="18">
        <f>'Formato 7 b)'!E11</f>
        <v>1360028.37</v>
      </c>
      <c r="T5" s="18">
        <f>'Formato 7 b)'!F11</f>
        <v>1360028.37</v>
      </c>
      <c r="U5" s="18">
        <f>'Formato 7 b)'!G11</f>
        <v>1360028.37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49000</v>
      </c>
      <c r="Q6" s="18">
        <f>'Formato 7 b)'!C12</f>
        <v>49000</v>
      </c>
      <c r="R6" s="18">
        <f>'Formato 7 b)'!D12</f>
        <v>49000</v>
      </c>
      <c r="S6" s="18">
        <f>'Formato 7 b)'!E12</f>
        <v>49000</v>
      </c>
      <c r="T6" s="18">
        <f>'Formato 7 b)'!F12</f>
        <v>49000</v>
      </c>
      <c r="U6" s="18">
        <f>'Formato 7 b)'!G12</f>
        <v>49000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10500</v>
      </c>
      <c r="Q7" s="18">
        <f>'Formato 7 b)'!C13</f>
        <v>10500</v>
      </c>
      <c r="R7" s="18">
        <f>'Formato 7 b)'!D13</f>
        <v>10500</v>
      </c>
      <c r="S7" s="18">
        <f>'Formato 7 b)'!E13</f>
        <v>10500</v>
      </c>
      <c r="T7" s="18">
        <f>'Formato 7 b)'!F13</f>
        <v>10500</v>
      </c>
      <c r="U7" s="18">
        <f>'Formato 7 b)'!G13</f>
        <v>10500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3946326.9</v>
      </c>
      <c r="Q22" s="18">
        <f>'Formato 7 b)'!C30</f>
        <v>3953673.89</v>
      </c>
      <c r="R22" s="18">
        <f>'Formato 7 b)'!D30</f>
        <v>3961167.75</v>
      </c>
      <c r="S22" s="18">
        <f>'Formato 7 b)'!E30</f>
        <v>3968811.5300000003</v>
      </c>
      <c r="T22" s="18">
        <f>'Formato 7 b)'!F30</f>
        <v>3976608.18</v>
      </c>
      <c r="U22" s="18">
        <f>'Formato 7 b)'!G30</f>
        <v>3984560.76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16" zoomScale="90" zoomScaleNormal="90" workbookViewId="0">
      <selection activeCell="B22" sqref="B22:G23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466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Uriangato,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467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5" t="s">
        <v>3288</v>
      </c>
      <c r="B5" s="193" t="str">
        <f>ANIO5R</f>
        <v>2013 ¹ (c)</v>
      </c>
      <c r="C5" s="193" t="str">
        <f>ANIO4R</f>
        <v>2014 ¹ (c)</v>
      </c>
      <c r="D5" s="193" t="str">
        <f>ANIO3R</f>
        <v>2015 ¹ (c)</v>
      </c>
      <c r="E5" s="193" t="str">
        <f>ANIO2R</f>
        <v>2016 ¹ (c)</v>
      </c>
      <c r="F5" s="193" t="str">
        <f>ANIO1R</f>
        <v>2017 ¹ (c)</v>
      </c>
      <c r="G5" s="51">
        <f>ANIO_INFORME</f>
        <v>2018</v>
      </c>
    </row>
    <row r="6" spans="1:7" ht="32.1" customHeight="1" x14ac:dyDescent="0.25">
      <c r="A6" s="196"/>
      <c r="B6" s="194"/>
      <c r="C6" s="194"/>
      <c r="D6" s="194"/>
      <c r="E6" s="194"/>
      <c r="F6" s="194"/>
      <c r="G6" s="88" t="s">
        <v>3294</v>
      </c>
    </row>
    <row r="7" spans="1:7" x14ac:dyDescent="0.25">
      <c r="A7" s="52" t="s">
        <v>468</v>
      </c>
      <c r="B7" s="59">
        <f>SUM(B8:B19)</f>
        <v>2275793</v>
      </c>
      <c r="C7" s="59">
        <f t="shared" ref="C7:G7" si="0">SUM(C8:C19)</f>
        <v>2927612.51</v>
      </c>
      <c r="D7" s="59">
        <f t="shared" si="0"/>
        <v>3201693.78</v>
      </c>
      <c r="E7" s="59">
        <f t="shared" si="0"/>
        <v>3812887.9</v>
      </c>
      <c r="F7" s="59">
        <f t="shared" si="0"/>
        <v>3932740.04</v>
      </c>
      <c r="G7" s="59">
        <f t="shared" si="0"/>
        <v>3959124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>
        <v>100112</v>
      </c>
      <c r="C14" s="60">
        <v>108987.5</v>
      </c>
      <c r="D14" s="60">
        <v>108166.34</v>
      </c>
      <c r="E14" s="60">
        <v>160985.88</v>
      </c>
      <c r="F14" s="60">
        <v>107761.04</v>
      </c>
      <c r="G14" s="60">
        <v>360145</v>
      </c>
    </row>
    <row r="15" spans="1:7" x14ac:dyDescent="0.25">
      <c r="A15" s="53" t="s">
        <v>476</v>
      </c>
      <c r="B15" s="60"/>
      <c r="C15" s="60"/>
      <c r="D15" s="60"/>
      <c r="E15" s="60">
        <v>2034125.02</v>
      </c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1820000</v>
      </c>
      <c r="C17" s="60">
        <v>2531646.0099999998</v>
      </c>
      <c r="D17" s="60">
        <v>2715088.44</v>
      </c>
      <c r="E17" s="60">
        <v>1444798</v>
      </c>
      <c r="F17" s="60">
        <v>3606000</v>
      </c>
      <c r="G17" s="60">
        <v>3406000</v>
      </c>
    </row>
    <row r="18" spans="1:7" x14ac:dyDescent="0.25">
      <c r="A18" s="53" t="s">
        <v>478</v>
      </c>
      <c r="B18" s="60">
        <v>355681</v>
      </c>
      <c r="C18" s="60">
        <v>286979</v>
      </c>
      <c r="D18" s="60">
        <v>378439</v>
      </c>
      <c r="E18" s="60">
        <v>172979</v>
      </c>
      <c r="F18" s="60">
        <v>218979</v>
      </c>
      <c r="G18" s="60">
        <v>192979</v>
      </c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116611.64</v>
      </c>
      <c r="C28" s="61">
        <f t="shared" ref="C28:G28" si="2">C29</f>
        <v>216252.72</v>
      </c>
      <c r="D28" s="61">
        <f t="shared" si="2"/>
        <v>372215.99</v>
      </c>
      <c r="E28" s="61">
        <f t="shared" si="2"/>
        <v>78316.960000000006</v>
      </c>
      <c r="F28" s="61">
        <f t="shared" si="2"/>
        <v>335077.21999999997</v>
      </c>
      <c r="G28" s="61">
        <f t="shared" si="2"/>
        <v>464045.61</v>
      </c>
    </row>
    <row r="29" spans="1:7" ht="14.25" x14ac:dyDescent="0.45">
      <c r="A29" s="53" t="s">
        <v>269</v>
      </c>
      <c r="B29" s="60">
        <v>116611.64</v>
      </c>
      <c r="C29" s="60">
        <v>216252.72</v>
      </c>
      <c r="D29" s="60">
        <v>372215.99</v>
      </c>
      <c r="E29" s="60">
        <v>78316.960000000006</v>
      </c>
      <c r="F29" s="60">
        <v>335077.21999999997</v>
      </c>
      <c r="G29" s="60">
        <v>464045.61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2392404.64</v>
      </c>
      <c r="C31" s="61">
        <f t="shared" ref="C31:G31" si="3">C7+C21+C28</f>
        <v>3143865.23</v>
      </c>
      <c r="D31" s="61">
        <f t="shared" si="3"/>
        <v>3573909.7699999996</v>
      </c>
      <c r="E31" s="61">
        <f t="shared" si="3"/>
        <v>3891204.86</v>
      </c>
      <c r="F31" s="61">
        <f t="shared" si="3"/>
        <v>4267817.26</v>
      </c>
      <c r="G31" s="61">
        <f t="shared" si="3"/>
        <v>4423169.6100000003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2" t="s">
        <v>3292</v>
      </c>
      <c r="B39" s="192"/>
      <c r="C39" s="192"/>
      <c r="D39" s="192"/>
      <c r="E39" s="192"/>
      <c r="F39" s="192"/>
      <c r="G39" s="192"/>
    </row>
    <row r="40" spans="1:7" ht="15" customHeight="1" x14ac:dyDescent="0.25">
      <c r="A40" s="192" t="s">
        <v>3293</v>
      </c>
      <c r="B40" s="192"/>
      <c r="C40" s="192"/>
      <c r="D40" s="192"/>
      <c r="E40" s="192"/>
      <c r="F40" s="192"/>
      <c r="G40" s="192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2275793</v>
      </c>
      <c r="Q2" s="18">
        <f>'Formato 7 c)'!C7</f>
        <v>2927612.51</v>
      </c>
      <c r="R2" s="18">
        <f>'Formato 7 c)'!D7</f>
        <v>3201693.78</v>
      </c>
      <c r="S2" s="18">
        <f>'Formato 7 c)'!E7</f>
        <v>3812887.9</v>
      </c>
      <c r="T2" s="18">
        <f>'Formato 7 c)'!F7</f>
        <v>3932740.04</v>
      </c>
      <c r="U2" s="18">
        <f>'Formato 7 c)'!G7</f>
        <v>3959124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100112</v>
      </c>
      <c r="Q9" s="18">
        <f>'Formato 7 c)'!C14</f>
        <v>108987.5</v>
      </c>
      <c r="R9" s="18">
        <f>'Formato 7 c)'!D14</f>
        <v>108166.34</v>
      </c>
      <c r="S9" s="18">
        <f>'Formato 7 c)'!E14</f>
        <v>160985.88</v>
      </c>
      <c r="T9" s="18">
        <f>'Formato 7 c)'!F14</f>
        <v>107761.04</v>
      </c>
      <c r="U9" s="18">
        <f>'Formato 7 c)'!G14</f>
        <v>360145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2034125.02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1820000</v>
      </c>
      <c r="Q12" s="18">
        <f>'Formato 7 c)'!C17</f>
        <v>2531646.0099999998</v>
      </c>
      <c r="R12" s="18">
        <f>'Formato 7 c)'!D17</f>
        <v>2715088.44</v>
      </c>
      <c r="S12" s="18">
        <f>'Formato 7 c)'!E17</f>
        <v>1444798</v>
      </c>
      <c r="T12" s="18">
        <f>'Formato 7 c)'!F17</f>
        <v>3606000</v>
      </c>
      <c r="U12" s="18">
        <f>'Formato 7 c)'!G17</f>
        <v>3406000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355681</v>
      </c>
      <c r="Q13" s="18">
        <f>'Formato 7 c)'!C18</f>
        <v>286979</v>
      </c>
      <c r="R13" s="18">
        <f>'Formato 7 c)'!D18</f>
        <v>378439</v>
      </c>
      <c r="S13" s="18">
        <f>'Formato 7 c)'!E18</f>
        <v>172979</v>
      </c>
      <c r="T13" s="18">
        <f>'Formato 7 c)'!F18</f>
        <v>218979</v>
      </c>
      <c r="U13" s="18">
        <f>'Formato 7 c)'!G18</f>
        <v>192979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116611.64</v>
      </c>
      <c r="Q21" s="18">
        <f>'Formato 7 c)'!C28</f>
        <v>216252.72</v>
      </c>
      <c r="R21" s="18">
        <f>'Formato 7 c)'!D28</f>
        <v>372215.99</v>
      </c>
      <c r="S21" s="18">
        <f>'Formato 7 c)'!E28</f>
        <v>78316.960000000006</v>
      </c>
      <c r="T21" s="18">
        <f>'Formato 7 c)'!F28</f>
        <v>335077.21999999997</v>
      </c>
      <c r="U21" s="18">
        <f>'Formato 7 c)'!G28</f>
        <v>464045.61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116611.64</v>
      </c>
      <c r="Q22" s="18">
        <f>'Formato 7 c)'!C29</f>
        <v>216252.72</v>
      </c>
      <c r="R22" s="18">
        <f>'Formato 7 c)'!D29</f>
        <v>372215.99</v>
      </c>
      <c r="S22" s="18">
        <f>'Formato 7 c)'!E29</f>
        <v>78316.960000000006</v>
      </c>
      <c r="T22" s="18">
        <f>'Formato 7 c)'!F29</f>
        <v>335077.21999999997</v>
      </c>
      <c r="U22" s="18">
        <f>'Formato 7 c)'!G29</f>
        <v>464045.61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2392404.64</v>
      </c>
      <c r="Q23" s="18">
        <f>'Formato 7 c)'!C31</f>
        <v>3143865.23</v>
      </c>
      <c r="R23" s="18">
        <f>'Formato 7 c)'!D31</f>
        <v>3573909.7699999996</v>
      </c>
      <c r="S23" s="18">
        <f>'Formato 7 c)'!E31</f>
        <v>3891204.86</v>
      </c>
      <c r="T23" s="18">
        <f>'Formato 7 c)'!F31</f>
        <v>4267817.26</v>
      </c>
      <c r="U23" s="18">
        <f>'Formato 7 c)'!G31</f>
        <v>4423169.6100000003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8" sqref="B8:G1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8" t="s">
        <v>490</v>
      </c>
      <c r="B1" s="178"/>
      <c r="C1" s="178"/>
      <c r="D1" s="178"/>
      <c r="E1" s="178"/>
      <c r="F1" s="178"/>
      <c r="G1" s="178"/>
    </row>
    <row r="2" spans="1:7" ht="14.25" x14ac:dyDescent="0.45">
      <c r="A2" s="160" t="str">
        <f>ENTIDAD</f>
        <v>Municipio de Uriangato, Gobierno del Estado de Guanajuato</v>
      </c>
      <c r="B2" s="161"/>
      <c r="C2" s="161"/>
      <c r="D2" s="161"/>
      <c r="E2" s="161"/>
      <c r="F2" s="161"/>
      <c r="G2" s="162"/>
    </row>
    <row r="3" spans="1:7" ht="14.25" x14ac:dyDescent="0.45">
      <c r="A3" s="163" t="s">
        <v>491</v>
      </c>
      <c r="B3" s="164"/>
      <c r="C3" s="164"/>
      <c r="D3" s="164"/>
      <c r="E3" s="164"/>
      <c r="F3" s="164"/>
      <c r="G3" s="165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x14ac:dyDescent="0.25">
      <c r="A5" s="197" t="s">
        <v>3142</v>
      </c>
      <c r="B5" s="193" t="str">
        <f>ANIO5R</f>
        <v>2013 ¹ (c)</v>
      </c>
      <c r="C5" s="193" t="str">
        <f>ANIO4R</f>
        <v>2014 ¹ (c)</v>
      </c>
      <c r="D5" s="193" t="str">
        <f>ANIO3R</f>
        <v>2015 ¹ (c)</v>
      </c>
      <c r="E5" s="193" t="str">
        <f>ANIO2R</f>
        <v>2016 ¹ (c)</v>
      </c>
      <c r="F5" s="193" t="str">
        <f>ANIO1R</f>
        <v>2017 ¹ (c)</v>
      </c>
      <c r="G5" s="51">
        <f>ANIO_INFORME</f>
        <v>2018</v>
      </c>
    </row>
    <row r="6" spans="1:7" ht="32.1" customHeight="1" x14ac:dyDescent="0.25">
      <c r="A6" s="198"/>
      <c r="B6" s="194"/>
      <c r="C6" s="194"/>
      <c r="D6" s="194"/>
      <c r="E6" s="194"/>
      <c r="F6" s="194"/>
      <c r="G6" s="88" t="s">
        <v>3295</v>
      </c>
    </row>
    <row r="7" spans="1:7" ht="14.25" x14ac:dyDescent="0.45">
      <c r="A7" s="52" t="s">
        <v>492</v>
      </c>
      <c r="B7" s="59">
        <f>SUM(B8:B16)</f>
        <v>2166255.4899999998</v>
      </c>
      <c r="C7" s="59">
        <f t="shared" ref="C7:G7" si="0">SUM(C8:C16)</f>
        <v>2855773.09</v>
      </c>
      <c r="D7" s="59">
        <f t="shared" si="0"/>
        <v>3526663.7800000003</v>
      </c>
      <c r="E7" s="59">
        <f t="shared" si="0"/>
        <v>3600123.3999999994</v>
      </c>
      <c r="F7" s="59">
        <f t="shared" si="0"/>
        <v>3803771.6500000004</v>
      </c>
      <c r="G7" s="59">
        <f t="shared" si="0"/>
        <v>4423169.6100000003</v>
      </c>
    </row>
    <row r="8" spans="1:7" x14ac:dyDescent="0.25">
      <c r="A8" s="53" t="s">
        <v>454</v>
      </c>
      <c r="B8" s="60">
        <v>1317753.77</v>
      </c>
      <c r="C8" s="60">
        <v>1966980.81</v>
      </c>
      <c r="D8" s="60">
        <v>1741156.32</v>
      </c>
      <c r="E8" s="60">
        <v>1955430.13</v>
      </c>
      <c r="F8" s="60">
        <v>1821623.75</v>
      </c>
      <c r="G8" s="60">
        <v>2110150.6300000004</v>
      </c>
    </row>
    <row r="9" spans="1:7" x14ac:dyDescent="0.25">
      <c r="A9" s="53" t="s">
        <v>455</v>
      </c>
      <c r="B9" s="60">
        <v>166043.45000000001</v>
      </c>
      <c r="C9" s="60">
        <v>159727.15</v>
      </c>
      <c r="D9" s="60">
        <v>208924.56</v>
      </c>
      <c r="E9" s="60">
        <v>191943.44</v>
      </c>
      <c r="F9" s="60">
        <v>194816.04</v>
      </c>
      <c r="G9" s="60">
        <v>489445</v>
      </c>
    </row>
    <row r="10" spans="1:7" x14ac:dyDescent="0.25">
      <c r="A10" s="53" t="s">
        <v>456</v>
      </c>
      <c r="B10" s="60">
        <v>552891.47</v>
      </c>
      <c r="C10" s="60">
        <v>605948.21</v>
      </c>
      <c r="D10" s="60">
        <v>1264339.52</v>
      </c>
      <c r="E10" s="60">
        <v>1392427.49</v>
      </c>
      <c r="F10" s="60">
        <v>1419400.2</v>
      </c>
      <c r="G10" s="60">
        <v>1709729.04</v>
      </c>
    </row>
    <row r="11" spans="1:7" x14ac:dyDescent="0.25">
      <c r="A11" s="53" t="s">
        <v>457</v>
      </c>
      <c r="B11" s="60"/>
      <c r="C11" s="60"/>
      <c r="D11" s="60"/>
      <c r="E11" s="60"/>
      <c r="F11" s="60">
        <v>8400</v>
      </c>
      <c r="G11" s="60">
        <v>49000</v>
      </c>
    </row>
    <row r="12" spans="1:7" x14ac:dyDescent="0.25">
      <c r="A12" s="53" t="s">
        <v>458</v>
      </c>
      <c r="B12" s="60">
        <v>129566.8</v>
      </c>
      <c r="C12" s="60">
        <v>123116.92</v>
      </c>
      <c r="D12" s="60">
        <v>182243.38</v>
      </c>
      <c r="E12" s="60">
        <v>60322.34</v>
      </c>
      <c r="F12" s="60">
        <v>359531.66</v>
      </c>
      <c r="G12" s="60">
        <v>64844.94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>
        <v>130000</v>
      </c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2166255.4899999998</v>
      </c>
      <c r="C29" s="60">
        <f t="shared" ref="C29:G29" si="2">C7+C18</f>
        <v>2855773.09</v>
      </c>
      <c r="D29" s="60">
        <f t="shared" si="2"/>
        <v>3526663.7800000003</v>
      </c>
      <c r="E29" s="60">
        <f t="shared" si="2"/>
        <v>3600123.3999999994</v>
      </c>
      <c r="F29" s="60">
        <f t="shared" si="2"/>
        <v>3803771.6500000004</v>
      </c>
      <c r="G29" s="60">
        <f t="shared" si="2"/>
        <v>4423169.6100000003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92" t="s">
        <v>3292</v>
      </c>
      <c r="B32" s="192"/>
      <c r="C32" s="192"/>
      <c r="D32" s="192"/>
      <c r="E32" s="192"/>
      <c r="F32" s="192"/>
      <c r="G32" s="192"/>
    </row>
    <row r="33" spans="1:7" x14ac:dyDescent="0.25">
      <c r="A33" s="192" t="s">
        <v>3293</v>
      </c>
      <c r="B33" s="192"/>
      <c r="C33" s="192"/>
      <c r="D33" s="192"/>
      <c r="E33" s="192"/>
      <c r="F33" s="192"/>
      <c r="G33" s="192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2166255.4899999998</v>
      </c>
      <c r="Q2" s="18">
        <f>'Formato 7 d)'!C7</f>
        <v>2855773.09</v>
      </c>
      <c r="R2" s="18">
        <f>'Formato 7 d)'!D7</f>
        <v>3526663.7800000003</v>
      </c>
      <c r="S2" s="18">
        <f>'Formato 7 d)'!E7</f>
        <v>3600123.3999999994</v>
      </c>
      <c r="T2" s="18">
        <f>'Formato 7 d)'!F7</f>
        <v>3803771.6500000004</v>
      </c>
      <c r="U2" s="18">
        <f>'Formato 7 d)'!G7</f>
        <v>4423169.6100000003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1317753.77</v>
      </c>
      <c r="Q3" s="18">
        <f>'Formato 7 d)'!C8</f>
        <v>1966980.81</v>
      </c>
      <c r="R3" s="18">
        <f>'Formato 7 d)'!D8</f>
        <v>1741156.32</v>
      </c>
      <c r="S3" s="18">
        <f>'Formato 7 d)'!E8</f>
        <v>1955430.13</v>
      </c>
      <c r="T3" s="18">
        <f>'Formato 7 d)'!F8</f>
        <v>1821623.75</v>
      </c>
      <c r="U3" s="18">
        <f>'Formato 7 d)'!G8</f>
        <v>2110150.6300000004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166043.45000000001</v>
      </c>
      <c r="Q4" s="18">
        <f>'Formato 7 d)'!C9</f>
        <v>159727.15</v>
      </c>
      <c r="R4" s="18">
        <f>'Formato 7 d)'!D9</f>
        <v>208924.56</v>
      </c>
      <c r="S4" s="18">
        <f>'Formato 7 d)'!E9</f>
        <v>191943.44</v>
      </c>
      <c r="T4" s="18">
        <f>'Formato 7 d)'!F9</f>
        <v>194816.04</v>
      </c>
      <c r="U4" s="18">
        <f>'Formato 7 d)'!G9</f>
        <v>489445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552891.47</v>
      </c>
      <c r="Q5" s="18">
        <f>'Formato 7 d)'!C10</f>
        <v>605948.21</v>
      </c>
      <c r="R5" s="18">
        <f>'Formato 7 d)'!D10</f>
        <v>1264339.52</v>
      </c>
      <c r="S5" s="18">
        <f>'Formato 7 d)'!E10</f>
        <v>1392427.49</v>
      </c>
      <c r="T5" s="18">
        <f>'Formato 7 d)'!F10</f>
        <v>1419400.2</v>
      </c>
      <c r="U5" s="18">
        <f>'Formato 7 d)'!G10</f>
        <v>1709729.04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8400</v>
      </c>
      <c r="U6" s="18">
        <f>'Formato 7 d)'!G11</f>
        <v>49000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129566.8</v>
      </c>
      <c r="Q7" s="18">
        <f>'Formato 7 d)'!C12</f>
        <v>123116.92</v>
      </c>
      <c r="R7" s="18">
        <f>'Formato 7 d)'!D12</f>
        <v>182243.38</v>
      </c>
      <c r="S7" s="18">
        <f>'Formato 7 d)'!E12</f>
        <v>60322.34</v>
      </c>
      <c r="T7" s="18">
        <f>'Formato 7 d)'!F12</f>
        <v>359531.66</v>
      </c>
      <c r="U7" s="18">
        <f>'Formato 7 d)'!G12</f>
        <v>64844.94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130000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2166255.4899999998</v>
      </c>
      <c r="Q22" s="18">
        <f>'Formato 7 d)'!C29</f>
        <v>2855773.09</v>
      </c>
      <c r="R22" s="18">
        <f>'Formato 7 d)'!D29</f>
        <v>3526663.7800000003</v>
      </c>
      <c r="S22" s="18">
        <f>'Formato 7 d)'!E29</f>
        <v>3600123.3999999994</v>
      </c>
      <c r="T22" s="18">
        <f>'Formato 7 d)'!F29</f>
        <v>3803771.6500000004</v>
      </c>
      <c r="U22" s="18">
        <f>'Formato 7 d)'!G29</f>
        <v>4423169.6100000003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2" t="s">
        <v>495</v>
      </c>
      <c r="B1" s="172"/>
      <c r="C1" s="172"/>
      <c r="D1" s="172"/>
      <c r="E1" s="172"/>
      <c r="F1" s="172"/>
      <c r="G1" s="111"/>
    </row>
    <row r="2" spans="1:7" ht="14.25" x14ac:dyDescent="0.45">
      <c r="A2" s="160" t="str">
        <f>ENTE_PUBLICO</f>
        <v>CASA DE LA CULTURA DE URIANGATO, Gobierno del Estado de Guanajuato</v>
      </c>
      <c r="B2" s="161"/>
      <c r="C2" s="161"/>
      <c r="D2" s="161"/>
      <c r="E2" s="161"/>
      <c r="F2" s="162"/>
    </row>
    <row r="3" spans="1:7" ht="14.25" x14ac:dyDescent="0.45">
      <c r="A3" s="169" t="s">
        <v>496</v>
      </c>
      <c r="B3" s="170"/>
      <c r="C3" s="170"/>
      <c r="D3" s="170"/>
      <c r="E3" s="170"/>
      <c r="F3" s="171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D58" zoomScale="90" zoomScaleNormal="90" workbookViewId="0">
      <selection activeCell="D78" sqref="D7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2" t="s">
        <v>545</v>
      </c>
      <c r="B1" s="172"/>
      <c r="C1" s="172"/>
      <c r="D1" s="172"/>
      <c r="E1" s="172"/>
      <c r="F1" s="172"/>
    </row>
    <row r="2" spans="1:6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2"/>
    </row>
    <row r="3" spans="1:6" x14ac:dyDescent="0.25">
      <c r="A3" s="163" t="s">
        <v>117</v>
      </c>
      <c r="B3" s="164"/>
      <c r="C3" s="164"/>
      <c r="D3" s="164"/>
      <c r="E3" s="164"/>
      <c r="F3" s="165"/>
    </row>
    <row r="4" spans="1:6" ht="14.25" x14ac:dyDescent="0.45">
      <c r="A4" s="166" t="str">
        <f>PERIODO_INFORME</f>
        <v>Al 31 de diciembre de 2017 y al 30 de septiembre de 2018 (b)</v>
      </c>
      <c r="B4" s="167"/>
      <c r="C4" s="167"/>
      <c r="D4" s="167"/>
      <c r="E4" s="167"/>
      <c r="F4" s="168"/>
    </row>
    <row r="5" spans="1:6" ht="14.25" x14ac:dyDescent="0.45">
      <c r="A5" s="169" t="s">
        <v>118</v>
      </c>
      <c r="B5" s="170"/>
      <c r="C5" s="170"/>
      <c r="D5" s="170"/>
      <c r="E5" s="170"/>
      <c r="F5" s="171"/>
    </row>
    <row r="6" spans="1:6" s="3" customFormat="1" ht="28.5" x14ac:dyDescent="0.45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426983.02</v>
      </c>
      <c r="C9" s="60">
        <f>SUM(C10:C16)</f>
        <v>459498.03</v>
      </c>
      <c r="D9" s="100" t="s">
        <v>54</v>
      </c>
      <c r="E9" s="60">
        <f>SUM(E10:E18)</f>
        <v>44314.07</v>
      </c>
      <c r="F9" s="60">
        <f>SUM(F10:F18)</f>
        <v>51469.689999999995</v>
      </c>
    </row>
    <row r="10" spans="1:6" x14ac:dyDescent="0.25">
      <c r="A10" s="96" t="s">
        <v>4</v>
      </c>
      <c r="B10" s="60"/>
      <c r="C10" s="60"/>
      <c r="D10" s="101" t="s">
        <v>55</v>
      </c>
      <c r="E10" s="60"/>
      <c r="F10" s="60"/>
    </row>
    <row r="11" spans="1:6" x14ac:dyDescent="0.25">
      <c r="A11" s="96" t="s">
        <v>5</v>
      </c>
      <c r="B11" s="60"/>
      <c r="C11" s="60"/>
      <c r="D11" s="101" t="s">
        <v>56</v>
      </c>
      <c r="E11" s="150">
        <v>22584.84</v>
      </c>
      <c r="F11" s="150">
        <v>22584.84</v>
      </c>
    </row>
    <row r="12" spans="1:6" x14ac:dyDescent="0.25">
      <c r="A12" s="96" t="s">
        <v>6</v>
      </c>
      <c r="B12" s="149">
        <v>426983.02</v>
      </c>
      <c r="C12" s="150">
        <v>459498.03</v>
      </c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customHeight="1" x14ac:dyDescent="0.25">
      <c r="A16" s="96" t="s">
        <v>10</v>
      </c>
      <c r="B16" s="60"/>
      <c r="C16" s="60"/>
      <c r="D16" s="101" t="s">
        <v>61</v>
      </c>
      <c r="E16" s="150">
        <v>21028.85</v>
      </c>
      <c r="F16" s="150">
        <v>28184.47</v>
      </c>
    </row>
    <row r="17" spans="1:6" x14ac:dyDescent="0.25">
      <c r="A17" s="95" t="s">
        <v>11</v>
      </c>
      <c r="B17" s="60">
        <f>SUM(B18:B24)</f>
        <v>54885.68</v>
      </c>
      <c r="C17" s="60">
        <f>SUM(C18:C24)</f>
        <v>54885.68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60">
        <v>700.38</v>
      </c>
      <c r="F18" s="60">
        <v>700.38</v>
      </c>
    </row>
    <row r="19" spans="1:6" ht="14.25" customHeight="1" x14ac:dyDescent="0.25">
      <c r="A19" s="97" t="s">
        <v>13</v>
      </c>
      <c r="B19" s="150">
        <v>10424.24</v>
      </c>
      <c r="C19" s="150">
        <v>10424.24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customHeight="1" x14ac:dyDescent="0.25">
      <c r="A20" s="97" t="s">
        <v>14</v>
      </c>
      <c r="B20" s="150">
        <v>8406.19</v>
      </c>
      <c r="C20" s="150">
        <v>8406.19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10</v>
      </c>
      <c r="C21" s="60">
        <v>10</v>
      </c>
      <c r="D21" s="101" t="s">
        <v>66</v>
      </c>
      <c r="E21" s="60"/>
      <c r="F21" s="60"/>
    </row>
    <row r="22" spans="1:6" x14ac:dyDescent="0.25">
      <c r="A22" s="97" t="s">
        <v>16</v>
      </c>
      <c r="B22" s="150">
        <v>5000</v>
      </c>
      <c r="C22" s="150">
        <v>5000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50">
        <v>31045.25</v>
      </c>
      <c r="C24" s="150">
        <v>31045.25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8100</v>
      </c>
      <c r="C25" s="60">
        <f>SUM(C26:C30)</f>
        <v>8100</v>
      </c>
      <c r="D25" s="101" t="s">
        <v>70</v>
      </c>
      <c r="E25" s="60"/>
      <c r="F25" s="60"/>
    </row>
    <row r="26" spans="1:6" x14ac:dyDescent="0.25">
      <c r="A26" s="97" t="s">
        <v>20</v>
      </c>
      <c r="B26" s="150">
        <v>8100</v>
      </c>
      <c r="C26" s="150">
        <v>8100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489968.7</v>
      </c>
      <c r="C47" s="61">
        <f>C9+C17+C25+C31+C38+C41</f>
        <v>522483.71</v>
      </c>
      <c r="D47" s="99" t="s">
        <v>91</v>
      </c>
      <c r="E47" s="61">
        <f>E9+E19+E23+E26+E27+E31+E38+E42</f>
        <v>44314.07</v>
      </c>
      <c r="F47" s="61">
        <f>F9+F19+F23+F26+F27+F31+F38+F42</f>
        <v>51469.689999999995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150">
        <v>2214527.39</v>
      </c>
      <c r="C53" s="150">
        <v>2151255.06</v>
      </c>
      <c r="D53" s="100" t="s">
        <v>96</v>
      </c>
      <c r="E53" s="60"/>
      <c r="F53" s="60"/>
    </row>
    <row r="54" spans="1:6" x14ac:dyDescent="0.25">
      <c r="A54" s="95" t="s">
        <v>45</v>
      </c>
      <c r="B54" s="150">
        <v>37636.97</v>
      </c>
      <c r="C54" s="150">
        <v>37636.97</v>
      </c>
      <c r="D54" s="100" t="s">
        <v>97</v>
      </c>
      <c r="E54" s="60"/>
      <c r="F54" s="60"/>
    </row>
    <row r="55" spans="1:6" x14ac:dyDescent="0.25">
      <c r="A55" s="95" t="s">
        <v>46</v>
      </c>
      <c r="B55" s="150">
        <v>-761810.64</v>
      </c>
      <c r="C55" s="150">
        <v>-761810.64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44314.07</v>
      </c>
      <c r="F59" s="61">
        <f>F47+F57</f>
        <v>51469.689999999995</v>
      </c>
    </row>
    <row r="60" spans="1:6" x14ac:dyDescent="0.25">
      <c r="A60" s="55" t="s">
        <v>50</v>
      </c>
      <c r="B60" s="61">
        <f>SUM(B50:B58)</f>
        <v>1490353.7200000002</v>
      </c>
      <c r="C60" s="61">
        <f>SUM(C50:C58)</f>
        <v>1427081.3900000001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1980322.4200000002</v>
      </c>
      <c r="C62" s="61">
        <f>SUM(C47+C60)</f>
        <v>1949565.1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340758.6</v>
      </c>
      <c r="F63" s="77">
        <f>SUM(F64:F66)</f>
        <v>340758.6</v>
      </c>
    </row>
    <row r="64" spans="1:6" x14ac:dyDescent="0.25">
      <c r="A64" s="54"/>
      <c r="B64" s="54"/>
      <c r="C64" s="54"/>
      <c r="D64" s="103" t="s">
        <v>103</v>
      </c>
      <c r="E64" s="149">
        <v>340758.6</v>
      </c>
      <c r="F64" s="149">
        <v>340758.6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1595249.75</v>
      </c>
      <c r="F68" s="77">
        <f>SUM(F69:F73)</f>
        <v>1557336.8099999998</v>
      </c>
    </row>
    <row r="69" spans="1:6" x14ac:dyDescent="0.25">
      <c r="A69" s="12"/>
      <c r="B69" s="54"/>
      <c r="C69" s="54"/>
      <c r="D69" s="103" t="s">
        <v>107</v>
      </c>
      <c r="E69" s="149">
        <v>12163.94</v>
      </c>
      <c r="F69" s="149">
        <v>206802.93</v>
      </c>
    </row>
    <row r="70" spans="1:6" x14ac:dyDescent="0.25">
      <c r="A70" s="12"/>
      <c r="B70" s="54"/>
      <c r="C70" s="54"/>
      <c r="D70" s="103" t="s">
        <v>108</v>
      </c>
      <c r="E70" s="149">
        <v>1583085.81</v>
      </c>
      <c r="F70" s="149">
        <v>1350533.88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1936008.35</v>
      </c>
      <c r="F79" s="61">
        <f>F63+F68+F75</f>
        <v>1898095.4099999997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1980322.4200000002</v>
      </c>
      <c r="F81" s="61">
        <f>F59+F79</f>
        <v>1949565.0999999996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426983.02</v>
      </c>
      <c r="Q4" s="18">
        <f>'Formato 1'!C9</f>
        <v>459498.03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426983.02</v>
      </c>
      <c r="Q7" s="18">
        <f>'Formato 1'!C12</f>
        <v>459498.03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54885.68</v>
      </c>
      <c r="Q12" s="18">
        <f>'Formato 1'!C17</f>
        <v>54885.68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10424.24</v>
      </c>
      <c r="Q14" s="18">
        <f>'Formato 1'!C19</f>
        <v>10424.24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8406.19</v>
      </c>
      <c r="Q15" s="18">
        <f>'Formato 1'!C20</f>
        <v>8406.19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10</v>
      </c>
      <c r="Q16" s="18">
        <f>'Formato 1'!C21</f>
        <v>10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5000</v>
      </c>
      <c r="Q17" s="18">
        <f>'Formato 1'!C22</f>
        <v>5000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31045.25</v>
      </c>
      <c r="Q19" s="18">
        <f>'Formato 1'!C24</f>
        <v>31045.25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8100</v>
      </c>
      <c r="Q20" s="18">
        <f>'Formato 1'!C25</f>
        <v>8100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8100</v>
      </c>
      <c r="Q21" s="18">
        <f>'Formato 1'!C26</f>
        <v>8100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489968.7</v>
      </c>
      <c r="Q42" s="18">
        <f>'Formato 1'!C47</f>
        <v>522483.71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2214527.39</v>
      </c>
      <c r="Q47">
        <f>'Formato 1'!C53</f>
        <v>2151255.06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37636.97</v>
      </c>
      <c r="Q48">
        <f>'Formato 1'!C54</f>
        <v>37636.97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-761810.64</v>
      </c>
      <c r="Q49">
        <f>'Formato 1'!C55</f>
        <v>-761810.64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1490353.7200000002</v>
      </c>
      <c r="Q53">
        <f>'Formato 1'!C60</f>
        <v>1427081.3900000001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1980322.4200000002</v>
      </c>
      <c r="Q54">
        <f>'Formato 1'!C62</f>
        <v>1949565.1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44314.07</v>
      </c>
      <c r="Q57">
        <f>'Formato 1'!F9</f>
        <v>51469.689999999995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22584.84</v>
      </c>
      <c r="Q59">
        <f>'Formato 1'!F11</f>
        <v>22584.84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21028.85</v>
      </c>
      <c r="Q64">
        <f>'Formato 1'!F16</f>
        <v>28184.47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700.38</v>
      </c>
      <c r="Q66">
        <f>'Formato 1'!F18</f>
        <v>700.38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44314.07</v>
      </c>
      <c r="Q95">
        <f>'Formato 1'!F47</f>
        <v>51469.689999999995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44314.07</v>
      </c>
      <c r="Q104">
        <f>'Formato 1'!F59</f>
        <v>51469.689999999995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340758.6</v>
      </c>
      <c r="Q106">
        <f>'Formato 1'!F63</f>
        <v>340758.6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340758.6</v>
      </c>
      <c r="Q107">
        <f>'Formato 1'!F64</f>
        <v>340758.6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1595249.75</v>
      </c>
      <c r="Q110">
        <f>'Formato 1'!F68</f>
        <v>1557336.8099999998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12163.94</v>
      </c>
      <c r="Q111">
        <f>'Formato 1'!F69</f>
        <v>206802.93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1583085.81</v>
      </c>
      <c r="Q112">
        <f>'Formato 1'!F70</f>
        <v>1350533.88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1936008.35</v>
      </c>
      <c r="Q119">
        <f>'Formato 1'!F79</f>
        <v>1898095.4099999997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1980322.4200000002</v>
      </c>
      <c r="Q120">
        <f>'Formato 1'!F81</f>
        <v>1949565.0999999996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22" zoomScale="90" zoomScaleNormal="90" workbookViewId="0">
      <selection activeCell="B42" sqref="B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4" t="s">
        <v>544</v>
      </c>
      <c r="B1" s="174"/>
      <c r="C1" s="174"/>
      <c r="D1" s="174"/>
      <c r="E1" s="174"/>
      <c r="F1" s="174"/>
      <c r="G1" s="174"/>
      <c r="H1" s="174"/>
    </row>
    <row r="2" spans="1:9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1"/>
      <c r="H2" s="162"/>
    </row>
    <row r="3" spans="1:9" x14ac:dyDescent="0.25">
      <c r="A3" s="163" t="s">
        <v>120</v>
      </c>
      <c r="B3" s="164"/>
      <c r="C3" s="164"/>
      <c r="D3" s="164"/>
      <c r="E3" s="164"/>
      <c r="F3" s="164"/>
      <c r="G3" s="164"/>
      <c r="H3" s="165"/>
    </row>
    <row r="4" spans="1:9" ht="14.25" x14ac:dyDescent="0.45">
      <c r="A4" s="166" t="str">
        <f>PERIODO_INFORME</f>
        <v>Al 31 de diciembre de 2017 y al 30 de septiembre de 2018 (b)</v>
      </c>
      <c r="B4" s="167"/>
      <c r="C4" s="167"/>
      <c r="D4" s="167"/>
      <c r="E4" s="167"/>
      <c r="F4" s="167"/>
      <c r="G4" s="167"/>
      <c r="H4" s="168"/>
    </row>
    <row r="5" spans="1:9" ht="14.25" x14ac:dyDescent="0.45">
      <c r="A5" s="169" t="s">
        <v>118</v>
      </c>
      <c r="B5" s="170"/>
      <c r="C5" s="170"/>
      <c r="D5" s="170"/>
      <c r="E5" s="170"/>
      <c r="F5" s="170"/>
      <c r="G5" s="170"/>
      <c r="H5" s="171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3" t="s">
        <v>3300</v>
      </c>
      <c r="B33" s="173"/>
      <c r="C33" s="173"/>
      <c r="D33" s="173"/>
      <c r="E33" s="173"/>
      <c r="F33" s="173"/>
      <c r="G33" s="173"/>
      <c r="H33" s="173"/>
    </row>
    <row r="34" spans="1:8" ht="12" customHeight="1" x14ac:dyDescent="0.25">
      <c r="A34" s="173"/>
      <c r="B34" s="173"/>
      <c r="C34" s="173"/>
      <c r="D34" s="173"/>
      <c r="E34" s="173"/>
      <c r="F34" s="173"/>
      <c r="G34" s="173"/>
      <c r="H34" s="173"/>
    </row>
    <row r="35" spans="1:8" ht="12" customHeight="1" x14ac:dyDescent="0.25">
      <c r="A35" s="173"/>
      <c r="B35" s="173"/>
      <c r="C35" s="173"/>
      <c r="D35" s="173"/>
      <c r="E35" s="173"/>
      <c r="F35" s="173"/>
      <c r="G35" s="173"/>
      <c r="H35" s="173"/>
    </row>
    <row r="36" spans="1:8" ht="12" customHeight="1" x14ac:dyDescent="0.25">
      <c r="A36" s="173"/>
      <c r="B36" s="173"/>
      <c r="C36" s="173"/>
      <c r="D36" s="173"/>
      <c r="E36" s="173"/>
      <c r="F36" s="173"/>
      <c r="G36" s="173"/>
      <c r="H36" s="173"/>
    </row>
    <row r="37" spans="1:8" ht="12" customHeight="1" x14ac:dyDescent="0.25">
      <c r="A37" s="173"/>
      <c r="B37" s="173"/>
      <c r="C37" s="173"/>
      <c r="D37" s="173"/>
      <c r="E37" s="173"/>
      <c r="F37" s="173"/>
      <c r="G37" s="173"/>
      <c r="H37" s="173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2" t="s">
        <v>543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11"/>
    </row>
    <row r="2" spans="1:12" ht="14.25" x14ac:dyDescent="0.45">
      <c r="A2" s="160" t="str">
        <f>ENTE_PUBLICO_A</f>
        <v>CASA DE LA CULTURA DE URIANGATO, Gobierno del Estado de Guanajuato (a)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2" x14ac:dyDescent="0.25">
      <c r="A3" s="163" t="s">
        <v>146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2" ht="14.25" x14ac:dyDescent="0.45">
      <c r="A4" s="166" t="str">
        <f>TRIMESTRE</f>
        <v>Del 1 de enero al 30 de septiembre de 2018 (b)</v>
      </c>
      <c r="B4" s="167"/>
      <c r="C4" s="167"/>
      <c r="D4" s="167"/>
      <c r="E4" s="167"/>
      <c r="F4" s="167"/>
      <c r="G4" s="167"/>
      <c r="H4" s="167"/>
      <c r="I4" s="167"/>
      <c r="J4" s="167"/>
      <c r="K4" s="168"/>
    </row>
    <row r="5" spans="1:12" ht="14.25" x14ac:dyDescent="0.45">
      <c r="A5" s="163" t="s">
        <v>118</v>
      </c>
      <c r="B5" s="164"/>
      <c r="C5" s="164"/>
      <c r="D5" s="164"/>
      <c r="E5" s="164"/>
      <c r="F5" s="164"/>
      <c r="G5" s="164"/>
      <c r="H5" s="164"/>
      <c r="I5" s="164"/>
      <c r="J5" s="164"/>
      <c r="K5" s="165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2018 (k)</v>
      </c>
      <c r="J6" s="131" t="str">
        <f>MONTO2</f>
        <v>Monto pagado de la inversión actualizado al 30 de septiembre de 2018 (l)</v>
      </c>
      <c r="K6" s="131" t="str">
        <f>SALDO_PENDIENTE</f>
        <v>Saldo pendiente por pagar de la inversión al 30 de septiembre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Usuario de Windows</cp:lastModifiedBy>
  <cp:lastPrinted>2017-02-04T00:56:20Z</cp:lastPrinted>
  <dcterms:created xsi:type="dcterms:W3CDTF">2017-01-19T17:59:06Z</dcterms:created>
  <dcterms:modified xsi:type="dcterms:W3CDTF">2018-10-04T01:01:55Z</dcterms:modified>
</cp:coreProperties>
</file>