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xana\Desktop\2015-2018 Informacion  contable-presupuestal\POA 2018\CTAS PUBLICAS 2018\4to.Trimestre\"/>
    </mc:Choice>
  </mc:AlternateContent>
  <bookViews>
    <workbookView xWindow="0" yWindow="0" windowWidth="20490" windowHeight="7755"/>
  </bookViews>
  <sheets>
    <sheet name="IR" sheetId="5" r:id="rId1"/>
    <sheet name="Instructivo_IR" sheetId="6" r:id="rId2"/>
  </sheets>
  <calcPr calcId="152511"/>
</workbook>
</file>

<file path=xl/calcChain.xml><?xml version="1.0" encoding="utf-8"?>
<calcChain xmlns="http://schemas.openxmlformats.org/spreadsheetml/2006/main">
  <c r="P14" i="5" l="1"/>
  <c r="P13" i="5"/>
  <c r="P12" i="5"/>
  <c r="P11" i="5"/>
  <c r="P10" i="5"/>
  <c r="P9" i="5"/>
  <c r="P8" i="5"/>
  <c r="P7" i="5"/>
  <c r="P6" i="5"/>
  <c r="P5" i="5"/>
  <c r="P4" i="5"/>
  <c r="H6" i="5"/>
  <c r="H5" i="5" s="1"/>
  <c r="H4" i="5" s="1"/>
  <c r="I6" i="5"/>
  <c r="I5" i="5" s="1"/>
  <c r="I4" i="5" s="1"/>
  <c r="H9" i="5"/>
  <c r="I9" i="5"/>
  <c r="H12" i="5"/>
  <c r="I12" i="5"/>
  <c r="G12" i="5"/>
  <c r="F12" i="5"/>
  <c r="E12" i="5"/>
  <c r="G9" i="5"/>
  <c r="F9" i="5"/>
  <c r="G6" i="5"/>
  <c r="F6" i="5"/>
  <c r="E6" i="5"/>
  <c r="G5" i="5"/>
  <c r="F5" i="5"/>
  <c r="E5" i="5"/>
  <c r="G4" i="5"/>
  <c r="F4" i="5"/>
  <c r="E4" i="5"/>
  <c r="Q4" i="5" l="1"/>
  <c r="Q5" i="5"/>
  <c r="Q6" i="5"/>
  <c r="Q7" i="5"/>
  <c r="Q8" i="5"/>
  <c r="Q9" i="5"/>
  <c r="Q10" i="5"/>
  <c r="Q11" i="5"/>
  <c r="Q12" i="5"/>
  <c r="Q13" i="5"/>
  <c r="Q14" i="5"/>
</calcChain>
</file>

<file path=xl/sharedStrings.xml><?xml version="1.0" encoding="utf-8"?>
<sst xmlns="http://schemas.openxmlformats.org/spreadsheetml/2006/main" count="125" uniqueCount="78">
  <si>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</si>
  <si>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</si>
  <si>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</si>
  <si>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</si>
  <si>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</si>
  <si>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</si>
  <si>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</si>
  <si>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</si>
  <si>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</si>
  <si>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</si>
  <si>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</si>
  <si>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</si>
  <si>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</si>
  <si>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</si>
  <si>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</si>
  <si>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</si>
  <si>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</si>
  <si>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</si>
  <si>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</si>
  <si>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</si>
  <si>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</si>
  <si>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</si>
  <si>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</si>
  <si>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</si>
  <si>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</si>
  <si>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</si>
  <si>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</si>
  <si>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</si>
  <si>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</si>
  <si>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</si>
  <si>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</si>
  <si>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</si>
  <si>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</si>
  <si>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</si>
  <si>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</si>
  <si>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</si>
  <si>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</si>
  <si>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</si>
  <si>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</si>
  <si>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</si>
  <si>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</si>
  <si>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</si>
  <si>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E0035</t>
  </si>
  <si>
    <t>COMUDAJ</t>
  </si>
  <si>
    <t>PACIENTES</t>
  </si>
  <si>
    <t xml:space="preserve"> POBLACION ACTIVIDA EN EL MUNICIPIO DE URIANGATO</t>
  </si>
  <si>
    <t>ACTIVIDADES REALIZADAS</t>
  </si>
  <si>
    <t>ACCIONES DE COORDINACION</t>
  </si>
  <si>
    <t xml:space="preserve"> PROGRAMAS ESTATALES DE ACTIVACION</t>
  </si>
  <si>
    <t>CENTROS ACTIVOS</t>
  </si>
  <si>
    <t>ACCIONES DE PROMOCIÓN</t>
  </si>
  <si>
    <t>NIÑOS ACTIVADOS</t>
  </si>
  <si>
    <t>ACCIONES DE GESTIÓN</t>
  </si>
  <si>
    <t>FIN</t>
  </si>
  <si>
    <t>PROPOSITO</t>
  </si>
  <si>
    <t>COMPONENTE  1</t>
  </si>
  <si>
    <t xml:space="preserve">ACTIVIDAD 1 </t>
  </si>
  <si>
    <t>ACTIVIDAD 2</t>
  </si>
  <si>
    <t>COMPONENTE  2</t>
  </si>
  <si>
    <t xml:space="preserve">COMPONENTE 3 </t>
  </si>
  <si>
    <t xml:space="preserve">ACTIVIDAD </t>
  </si>
  <si>
    <t>SI</t>
  </si>
  <si>
    <t>TOTAL DE PACIENTES=(PACIENTES CON PROBLEMAS EN EL AÑO ACTUAL / PACIENTES CON PROBLESMAS EN EL AÑO ANTERIOR)-1*100</t>
  </si>
  <si>
    <t>TOTAL DE POBLACION ACTIVADA=(TOTAL DE PARTICIPACION CIUDADANA EN ACTIVIDADES FISICAS EN EL AÑO / TOTAL DE PARTICIPACION CIUDADANA EN ACTIVIDADES FISICAS EN EL AÑO ANTERIOR)-1*100</t>
  </si>
  <si>
    <t>TOTAL DE ACTIVIDADES=(ACTIVIDADES EN EL AÑO ACTUAL/ACTIVIDADES EN EL AÑO ANTERIOR)-1*100</t>
  </si>
  <si>
    <t>TOTAL DE ACCIONES DE COORDINACION= (TOTAL DE ACCIONES REALIZADAS /TOTAL DE ACCIONES PROGRAMADAS)*100</t>
  </si>
  <si>
    <t>TOTAL DE PROGRAMAS= (PROGRAMAS ESTATALES EN EL AÑO ACTUAL/PROGRAMAS ESTATALES EN EL AÑO ANTERIOR)-1*100</t>
  </si>
  <si>
    <t>TOTAL DE CENTROS ACTIVOS=(CENTROS ACTIVADOS/CENTROS PROGRAMADOS)*100</t>
  </si>
  <si>
    <t>TOTAL DE ACCIONES DE PROMOCION= (TOTAL DE ACCIONES REALIZADAS /TOTAL DE ACCIONES PROGRAMADAS)*100</t>
  </si>
  <si>
    <t>TOTAL DE NIÑOS ACTIVADOS=(NIÑOS ACTIVADOS EN EL AÑO ACTUAL /NIÑOS ACTIVADOS EN EL AÑO ANTERIOR)-1*100</t>
  </si>
  <si>
    <t>TOTAL DE ACCIONES DE GESTIÓN= (TOTAL DE ACCIONES REALIZADAS /TOTAL DE ACCIONES PROGRAMADAS)*100</t>
  </si>
  <si>
    <t>1. DIMENSION SOCIAL Y HUMANO</t>
  </si>
  <si>
    <t>Bajo protesta de decir verdad declaramos que los Estados Financieros y sus notas, son razonablemente correctos y son responsabilidad del emisor.</t>
  </si>
  <si>
    <t>COMISION MUNICIPAL DEL DEPORTE Y ATENCION A LA JUVENTUD DEL MUNICIPIO DE URIANGATO,GTO.
INDICADORES DE RESULTADOS
DEL 1 DE ENERO AL 31 DE DICIEMBRE DE 2018</t>
  </si>
  <si>
    <t xml:space="preserve">DIRECTOR </t>
  </si>
  <si>
    <t>JEFA DE AREA ADMINISTRATIVA Y CONTABLE</t>
  </si>
  <si>
    <t>LIC. CHRISTOPHER ARTEMIO TELLEZ GUZMAN</t>
  </si>
  <si>
    <t>T.I.A ROXANA M. ROSILES PANTOJA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</si>
</sst>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0" fillId="0" borderId="0" applyFont="0" applyFill="0" applyBorder="0" applyAlignment="0" applyProtection="0"/>
    <xf numFmtId="44" fontId="10" fillId="0" borderId="0" applyFont="0" applyFill="0" applyBorder="0" applyAlignment="0" applyProtection="0"/>
  </cellStyleXfs>
  <cellXfs count="4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2" fillId="0" borderId="0" xfId="0" applyFont="1" applyBorder="1" applyAlignment="1" applyProtection="1">
      <alignment horizontal="center" vertical="center"/>
      <protection locked="0"/>
    </xf>
    <xf numFmtId="0" fontId="0" fillId="0" borderId="0" xfId="0" applyFont="1" applyBorder="1" applyProtection="1">
      <protection locked="0"/>
    </xf>
    <xf numFmtId="0" fontId="13" fillId="0" borderId="0" xfId="0" applyFont="1" applyBorder="1" applyAlignment="1" applyProtection="1">
      <alignment horizontal="center" vertical="center"/>
      <protection locked="0"/>
    </xf>
    <xf numFmtId="0" fontId="13" fillId="9" borderId="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9" fontId="13" fillId="0" borderId="0" xfId="0" applyNumberFormat="1" applyFont="1" applyBorder="1" applyAlignment="1" applyProtection="1">
      <alignment horizontal="center" vertical="center" wrapText="1"/>
      <protection locked="0"/>
    </xf>
    <xf numFmtId="9" fontId="13" fillId="0" borderId="0" xfId="0" applyNumberFormat="1" applyFont="1" applyBorder="1" applyAlignment="1" applyProtection="1">
      <alignment vertical="center"/>
      <protection locked="0"/>
    </xf>
    <xf numFmtId="9" fontId="13" fillId="0" borderId="0" xfId="0" applyNumberFormat="1" applyFont="1" applyFill="1" applyBorder="1" applyAlignment="1" applyProtection="1">
      <alignment vertical="center"/>
      <protection locked="0"/>
    </xf>
    <xf numFmtId="0" fontId="0" fillId="0" borderId="0" xfId="0" applyFont="1" applyBorder="1" applyProtection="1"/>
    <xf numFmtId="0" fontId="13" fillId="9" borderId="0" xfId="0" applyFont="1" applyFill="1" applyBorder="1" applyAlignment="1" applyProtection="1">
      <alignment horizontal="center" vertical="center" wrapText="1"/>
      <protection locked="0"/>
    </xf>
    <xf numFmtId="9" fontId="13" fillId="10" borderId="0" xfId="0" applyNumberFormat="1" applyFont="1" applyFill="1" applyBorder="1" applyAlignment="1" applyProtection="1">
      <alignment horizontal="center" vertical="center" wrapText="1"/>
      <protection locked="0"/>
    </xf>
    <xf numFmtId="9" fontId="13" fillId="0" borderId="0" xfId="17" applyNumberFormat="1" applyFont="1" applyFill="1" applyBorder="1" applyAlignment="1" applyProtection="1">
      <alignment vertical="center"/>
      <protection locked="0"/>
    </xf>
    <xf numFmtId="0" fontId="13" fillId="0" borderId="0" xfId="0" applyFont="1" applyBorder="1" applyAlignment="1" applyProtection="1">
      <alignment vertical="center"/>
      <protection locked="0"/>
    </xf>
    <xf numFmtId="0" fontId="10" fillId="0" borderId="0" xfId="0" applyFont="1" applyAlignment="1">
      <alignment horizontal="center" vertic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4" xfId="16" applyFont="1" applyFill="1" applyBorder="1" applyAlignment="1">
      <alignment horizontal="center" vertical="center" wrapText="1"/>
    </xf>
    <xf numFmtId="0" fontId="3" fillId="7" borderId="0" xfId="16" applyFont="1" applyFill="1" applyBorder="1" applyAlignment="1">
      <alignment horizontal="center" vertical="center" wrapText="1"/>
    </xf>
    <xf numFmtId="0" fontId="12" fillId="8" borderId="5"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13" fillId="0" borderId="0" xfId="8" applyFont="1" applyAlignment="1" applyProtection="1">
      <alignment horizontal="center" vertical="top" wrapText="1"/>
      <protection locked="0"/>
    </xf>
    <xf numFmtId="0" fontId="13" fillId="0" borderId="0" xfId="8" applyFont="1" applyAlignment="1" applyProtection="1">
      <alignment vertical="top" wrapText="1"/>
      <protection locked="0"/>
    </xf>
    <xf numFmtId="4" fontId="13" fillId="0" borderId="0" xfId="8" applyNumberFormat="1" applyFont="1" applyAlignment="1" applyProtection="1">
      <alignment vertical="top"/>
      <protection locked="0"/>
    </xf>
    <xf numFmtId="4" fontId="13" fillId="0" borderId="0" xfId="8" applyNumberFormat="1" applyFont="1" applyAlignment="1" applyProtection="1">
      <alignment horizontal="center" vertical="top"/>
      <protection locked="0"/>
    </xf>
    <xf numFmtId="44" fontId="13" fillId="0" borderId="0" xfId="18" applyFont="1" applyBorder="1" applyAlignment="1" applyProtection="1">
      <alignment vertical="center"/>
      <protection locked="0"/>
    </xf>
    <xf numFmtId="44" fontId="13" fillId="0" borderId="0" xfId="18" applyFont="1" applyFill="1" applyBorder="1" applyAlignment="1" applyProtection="1">
      <alignment vertical="center"/>
      <protection locked="0"/>
    </xf>
  </cellXfs>
  <cellStyles count="19">
    <cellStyle name="Euro" xfId="1"/>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A13" workbookViewId="0">
      <selection activeCell="E5" sqref="E5"/>
    </sheetView>
  </sheetViews>
  <sheetFormatPr baseColWidth="10" defaultRowHeight="11.25" x14ac:dyDescent="0.2"/>
  <cols>
    <col min="1" max="1" width="17" style="2" customWidth="1"/>
    <col min="2" max="2" width="14.83203125" style="2" customWidth="1"/>
    <col min="3" max="3" width="17" style="2" customWidth="1"/>
    <col min="4" max="4" width="14.83203125" style="2" customWidth="1"/>
    <col min="5" max="9" width="17" style="2" customWidth="1"/>
    <col min="10" max="10" width="16.1640625" style="2" customWidth="1"/>
    <col min="11" max="11" width="11.83203125" style="2" customWidth="1"/>
    <col min="12" max="12" width="15.6640625" style="2" customWidth="1"/>
    <col min="13" max="13" width="35.83203125" style="2" customWidth="1"/>
    <col min="14" max="16" width="12" style="2"/>
    <col min="17" max="17" width="12" style="3"/>
    <col min="18" max="18" width="18.83203125" style="3" customWidth="1"/>
    <col min="19" max="16384" width="12" style="3"/>
  </cols>
  <sheetData>
    <row r="1" spans="1:19" s="1" customFormat="1" ht="60" customHeight="1" x14ac:dyDescent="0.2">
      <c r="A1" s="32" t="s">
        <v>73</v>
      </c>
      <c r="B1" s="33"/>
      <c r="C1" s="33"/>
      <c r="D1" s="33"/>
      <c r="E1" s="33"/>
      <c r="F1" s="33"/>
      <c r="G1" s="33"/>
      <c r="H1" s="33"/>
      <c r="I1" s="33"/>
      <c r="J1" s="33"/>
      <c r="K1" s="33"/>
      <c r="L1" s="33"/>
      <c r="M1" s="33"/>
      <c r="N1" s="33"/>
      <c r="O1" s="33"/>
      <c r="P1" s="33"/>
      <c r="Q1" s="33"/>
      <c r="R1" s="33"/>
      <c r="S1" s="33"/>
    </row>
    <row r="2" spans="1:19" s="1" customFormat="1" ht="11.25" customHeight="1" x14ac:dyDescent="0.2">
      <c r="A2" s="35" t="s">
        <v>2</v>
      </c>
      <c r="B2" s="35" t="s">
        <v>3</v>
      </c>
      <c r="C2" s="35" t="s">
        <v>4</v>
      </c>
      <c r="D2" s="35" t="s">
        <v>6</v>
      </c>
      <c r="E2" s="34" t="s">
        <v>5</v>
      </c>
      <c r="F2" s="34"/>
      <c r="G2" s="34"/>
      <c r="H2" s="34"/>
      <c r="I2" s="34"/>
      <c r="J2" s="28" t="s">
        <v>12</v>
      </c>
      <c r="K2" s="30" t="s">
        <v>13</v>
      </c>
      <c r="L2" s="30" t="s">
        <v>23</v>
      </c>
      <c r="M2" s="30" t="s">
        <v>24</v>
      </c>
      <c r="N2" s="30" t="s">
        <v>25</v>
      </c>
      <c r="O2" s="30" t="s">
        <v>26</v>
      </c>
      <c r="P2" s="30" t="s">
        <v>27</v>
      </c>
      <c r="Q2" s="30" t="s">
        <v>28</v>
      </c>
      <c r="R2" s="38" t="s">
        <v>38</v>
      </c>
      <c r="S2" s="37" t="s">
        <v>40</v>
      </c>
    </row>
    <row r="3" spans="1:19" s="1" customFormat="1" ht="54.75" customHeight="1" x14ac:dyDescent="0.2">
      <c r="A3" s="36"/>
      <c r="B3" s="36"/>
      <c r="C3" s="36"/>
      <c r="D3" s="36"/>
      <c r="E3" s="4" t="s">
        <v>7</v>
      </c>
      <c r="F3" s="4" t="s">
        <v>8</v>
      </c>
      <c r="G3" s="4" t="s">
        <v>9</v>
      </c>
      <c r="H3" s="5" t="s">
        <v>10</v>
      </c>
      <c r="I3" s="5" t="s">
        <v>11</v>
      </c>
      <c r="J3" s="29"/>
      <c r="K3" s="31"/>
      <c r="L3" s="31"/>
      <c r="M3" s="31"/>
      <c r="N3" s="31"/>
      <c r="O3" s="31"/>
      <c r="P3" s="31"/>
      <c r="Q3" s="31"/>
      <c r="R3" s="38"/>
      <c r="S3" s="37"/>
    </row>
    <row r="4" spans="1:19" ht="56.25" x14ac:dyDescent="0.2">
      <c r="A4" s="14" t="s">
        <v>42</v>
      </c>
      <c r="B4" s="15"/>
      <c r="C4" s="15" t="s">
        <v>43</v>
      </c>
      <c r="D4" s="15"/>
      <c r="E4" s="43">
        <f>E5</f>
        <v>877664</v>
      </c>
      <c r="F4" s="43">
        <f>F5</f>
        <v>727088.4</v>
      </c>
      <c r="G4" s="44">
        <f>G5</f>
        <v>691753.8</v>
      </c>
      <c r="H4" s="44">
        <f t="shared" ref="H4:I4" si="0">H5</f>
        <v>691753.8</v>
      </c>
      <c r="I4" s="44">
        <f t="shared" si="0"/>
        <v>691753.8</v>
      </c>
      <c r="J4" s="15" t="s">
        <v>61</v>
      </c>
      <c r="K4" s="16" t="s">
        <v>44</v>
      </c>
      <c r="L4" s="17" t="s">
        <v>53</v>
      </c>
      <c r="M4" s="18" t="s">
        <v>62</v>
      </c>
      <c r="N4" s="19">
        <v>0.01</v>
      </c>
      <c r="O4" s="20">
        <v>1</v>
      </c>
      <c r="P4" s="21">
        <f>(30000/28000)-1</f>
        <v>7.1428571428571397E-2</v>
      </c>
      <c r="Q4" s="20">
        <f>P4/1</f>
        <v>7.1428571428571397E-2</v>
      </c>
      <c r="R4" s="18" t="s">
        <v>71</v>
      </c>
      <c r="S4" s="22"/>
    </row>
    <row r="5" spans="1:19" ht="22.5" customHeight="1" x14ac:dyDescent="0.2">
      <c r="A5" s="14" t="s">
        <v>42</v>
      </c>
      <c r="B5" s="15"/>
      <c r="C5" s="15" t="s">
        <v>43</v>
      </c>
      <c r="D5" s="15"/>
      <c r="E5" s="43">
        <f>E6+E9+E12</f>
        <v>877664</v>
      </c>
      <c r="F5" s="43">
        <f>F6+F9+F12</f>
        <v>727088.4</v>
      </c>
      <c r="G5" s="44">
        <f>G6+G9+G12</f>
        <v>691753.8</v>
      </c>
      <c r="H5" s="44">
        <f t="shared" ref="H5:I5" si="1">H6+H9+H12</f>
        <v>691753.8</v>
      </c>
      <c r="I5" s="44">
        <f t="shared" si="1"/>
        <v>691753.8</v>
      </c>
      <c r="J5" s="15" t="s">
        <v>61</v>
      </c>
      <c r="K5" s="18" t="s">
        <v>45</v>
      </c>
      <c r="L5" s="23" t="s">
        <v>54</v>
      </c>
      <c r="M5" s="18" t="s">
        <v>63</v>
      </c>
      <c r="N5" s="19">
        <v>0.1</v>
      </c>
      <c r="O5" s="20">
        <v>1</v>
      </c>
      <c r="P5" s="21">
        <f>(30000/28000)-1</f>
        <v>7.1428571428571397E-2</v>
      </c>
      <c r="Q5" s="20">
        <f>P5/10%</f>
        <v>0.71428571428571397</v>
      </c>
      <c r="R5" s="18" t="s">
        <v>71</v>
      </c>
      <c r="S5" s="15"/>
    </row>
    <row r="6" spans="1:19" ht="45" x14ac:dyDescent="0.2">
      <c r="A6" s="14" t="s">
        <v>42</v>
      </c>
      <c r="B6" s="15"/>
      <c r="C6" s="15" t="s">
        <v>43</v>
      </c>
      <c r="D6" s="15"/>
      <c r="E6" s="43">
        <f>E7+E8</f>
        <v>444664</v>
      </c>
      <c r="F6" s="43">
        <f>F7+F8</f>
        <v>440160.4</v>
      </c>
      <c r="G6" s="43">
        <f>G7+G8</f>
        <v>429800.26</v>
      </c>
      <c r="H6" s="43">
        <f t="shared" ref="H6:I6" si="2">H7+H8</f>
        <v>429800.26</v>
      </c>
      <c r="I6" s="43">
        <f t="shared" si="2"/>
        <v>429800.26</v>
      </c>
      <c r="J6" s="15" t="s">
        <v>61</v>
      </c>
      <c r="K6" s="18" t="s">
        <v>46</v>
      </c>
      <c r="L6" s="23" t="s">
        <v>55</v>
      </c>
      <c r="M6" s="18" t="s">
        <v>64</v>
      </c>
      <c r="N6" s="19">
        <v>0.1</v>
      </c>
      <c r="O6" s="20">
        <v>1</v>
      </c>
      <c r="P6" s="21">
        <f>(26/24)</f>
        <v>1.0833333333333333</v>
      </c>
      <c r="Q6" s="20">
        <f>P6/10</f>
        <v>0.10833333333333332</v>
      </c>
      <c r="R6" s="18" t="s">
        <v>71</v>
      </c>
      <c r="S6" s="22"/>
    </row>
    <row r="7" spans="1:19" ht="45" x14ac:dyDescent="0.2">
      <c r="A7" s="14" t="s">
        <v>42</v>
      </c>
      <c r="B7" s="15"/>
      <c r="C7" s="15" t="s">
        <v>43</v>
      </c>
      <c r="D7" s="15"/>
      <c r="E7" s="43">
        <v>222332</v>
      </c>
      <c r="F7" s="43">
        <v>220080.2</v>
      </c>
      <c r="G7" s="44">
        <v>214900.13</v>
      </c>
      <c r="H7" s="44">
        <v>214900.13</v>
      </c>
      <c r="I7" s="44">
        <v>214900.13</v>
      </c>
      <c r="J7" s="15" t="s">
        <v>61</v>
      </c>
      <c r="K7" s="18" t="s">
        <v>47</v>
      </c>
      <c r="L7" s="23" t="s">
        <v>56</v>
      </c>
      <c r="M7" s="18" t="s">
        <v>65</v>
      </c>
      <c r="N7" s="19">
        <v>1</v>
      </c>
      <c r="O7" s="20">
        <v>1</v>
      </c>
      <c r="P7" s="21">
        <f>(5/5)</f>
        <v>1</v>
      </c>
      <c r="Q7" s="20">
        <f>P7/100%</f>
        <v>1</v>
      </c>
      <c r="R7" s="18" t="s">
        <v>71</v>
      </c>
      <c r="S7" s="22"/>
    </row>
    <row r="8" spans="1:19" ht="45" x14ac:dyDescent="0.2">
      <c r="A8" s="14" t="s">
        <v>42</v>
      </c>
      <c r="B8" s="15"/>
      <c r="C8" s="15" t="s">
        <v>43</v>
      </c>
      <c r="D8" s="15"/>
      <c r="E8" s="43">
        <v>222332</v>
      </c>
      <c r="F8" s="43">
        <v>220080.2</v>
      </c>
      <c r="G8" s="44">
        <v>214900.13</v>
      </c>
      <c r="H8" s="44">
        <v>214900.13</v>
      </c>
      <c r="I8" s="44">
        <v>214900.13</v>
      </c>
      <c r="J8" s="15" t="s">
        <v>61</v>
      </c>
      <c r="K8" s="18" t="s">
        <v>47</v>
      </c>
      <c r="L8" s="23" t="s">
        <v>57</v>
      </c>
      <c r="M8" s="18" t="s">
        <v>65</v>
      </c>
      <c r="N8" s="19">
        <v>1</v>
      </c>
      <c r="O8" s="20">
        <v>1</v>
      </c>
      <c r="P8" s="21">
        <f>(5/5)</f>
        <v>1</v>
      </c>
      <c r="Q8" s="20">
        <f>P8/100%</f>
        <v>1</v>
      </c>
      <c r="R8" s="18" t="s">
        <v>71</v>
      </c>
      <c r="S8" s="22"/>
    </row>
    <row r="9" spans="1:19" ht="67.5" x14ac:dyDescent="0.2">
      <c r="A9" s="14" t="s">
        <v>42</v>
      </c>
      <c r="B9" s="15"/>
      <c r="C9" s="15" t="s">
        <v>43</v>
      </c>
      <c r="D9" s="15"/>
      <c r="E9" s="43">
        <v>427000</v>
      </c>
      <c r="F9" s="43">
        <f>SUM(F10:F11)</f>
        <v>280228</v>
      </c>
      <c r="G9" s="43">
        <f>SUM(G10:G11)</f>
        <v>255782.54</v>
      </c>
      <c r="H9" s="43">
        <f t="shared" ref="H9:I9" si="3">SUM(H10:H11)</f>
        <v>255782.54</v>
      </c>
      <c r="I9" s="43">
        <f t="shared" si="3"/>
        <v>255782.54</v>
      </c>
      <c r="J9" s="15" t="s">
        <v>61</v>
      </c>
      <c r="K9" s="18" t="s">
        <v>48</v>
      </c>
      <c r="L9" s="23" t="s">
        <v>58</v>
      </c>
      <c r="M9" s="18" t="s">
        <v>66</v>
      </c>
      <c r="N9" s="19">
        <v>0.2</v>
      </c>
      <c r="O9" s="20">
        <v>1</v>
      </c>
      <c r="P9" s="21">
        <f>(7/5)-1</f>
        <v>0.39999999999999991</v>
      </c>
      <c r="Q9" s="20">
        <f>P9/20%</f>
        <v>1.9999999999999996</v>
      </c>
      <c r="R9" s="18" t="s">
        <v>71</v>
      </c>
      <c r="S9" s="22"/>
    </row>
    <row r="10" spans="1:19" ht="45" x14ac:dyDescent="0.2">
      <c r="A10" s="14" t="s">
        <v>42</v>
      </c>
      <c r="B10" s="15"/>
      <c r="C10" s="15" t="s">
        <v>43</v>
      </c>
      <c r="D10" s="15"/>
      <c r="E10" s="43">
        <v>213500</v>
      </c>
      <c r="F10" s="43">
        <v>140114</v>
      </c>
      <c r="G10" s="43">
        <v>127891.27</v>
      </c>
      <c r="H10" s="43">
        <v>127891.27</v>
      </c>
      <c r="I10" s="43">
        <v>127891.27</v>
      </c>
      <c r="J10" s="15" t="s">
        <v>61</v>
      </c>
      <c r="K10" s="18" t="s">
        <v>49</v>
      </c>
      <c r="L10" s="23" t="s">
        <v>56</v>
      </c>
      <c r="M10" s="18" t="s">
        <v>67</v>
      </c>
      <c r="N10" s="19">
        <v>0.1</v>
      </c>
      <c r="O10" s="20">
        <v>1</v>
      </c>
      <c r="P10" s="21">
        <f>(22/27)</f>
        <v>0.81481481481481477</v>
      </c>
      <c r="Q10" s="20">
        <f>P10/100%</f>
        <v>0.81481481481481477</v>
      </c>
      <c r="R10" s="18" t="s">
        <v>71</v>
      </c>
      <c r="S10" s="22"/>
    </row>
    <row r="11" spans="1:19" ht="56.25" x14ac:dyDescent="0.2">
      <c r="A11" s="14" t="s">
        <v>42</v>
      </c>
      <c r="B11" s="15"/>
      <c r="C11" s="15" t="s">
        <v>43</v>
      </c>
      <c r="D11" s="15"/>
      <c r="E11" s="43">
        <v>213500</v>
      </c>
      <c r="F11" s="43">
        <v>140114</v>
      </c>
      <c r="G11" s="43">
        <v>127891.27</v>
      </c>
      <c r="H11" s="43">
        <v>127891.27</v>
      </c>
      <c r="I11" s="43">
        <v>127891.27</v>
      </c>
      <c r="J11" s="15" t="s">
        <v>61</v>
      </c>
      <c r="K11" s="18" t="s">
        <v>50</v>
      </c>
      <c r="L11" s="23" t="s">
        <v>57</v>
      </c>
      <c r="M11" s="18" t="s">
        <v>68</v>
      </c>
      <c r="N11" s="19">
        <v>1</v>
      </c>
      <c r="O11" s="20">
        <v>1</v>
      </c>
      <c r="P11" s="21">
        <f>(2/2)</f>
        <v>1</v>
      </c>
      <c r="Q11" s="20">
        <f>P11/100%</f>
        <v>1</v>
      </c>
      <c r="R11" s="18" t="s">
        <v>71</v>
      </c>
      <c r="S11" s="22"/>
    </row>
    <row r="12" spans="1:19" ht="67.5" x14ac:dyDescent="0.2">
      <c r="A12" s="14" t="s">
        <v>42</v>
      </c>
      <c r="B12" s="15"/>
      <c r="C12" s="15" t="s">
        <v>43</v>
      </c>
      <c r="D12" s="15"/>
      <c r="E12" s="43">
        <f>E14+E13</f>
        <v>6000</v>
      </c>
      <c r="F12" s="43">
        <f>F14+F13</f>
        <v>6700</v>
      </c>
      <c r="G12" s="43">
        <f>G14+G13</f>
        <v>6171</v>
      </c>
      <c r="H12" s="43">
        <f t="shared" ref="H12:I12" si="4">H14+H13</f>
        <v>6171</v>
      </c>
      <c r="I12" s="43">
        <f t="shared" si="4"/>
        <v>6171</v>
      </c>
      <c r="J12" s="15" t="s">
        <v>61</v>
      </c>
      <c r="K12" s="18" t="s">
        <v>51</v>
      </c>
      <c r="L12" s="23" t="s">
        <v>59</v>
      </c>
      <c r="M12" s="18" t="s">
        <v>69</v>
      </c>
      <c r="N12" s="24">
        <v>0.1</v>
      </c>
      <c r="O12" s="20">
        <v>1</v>
      </c>
      <c r="P12" s="21">
        <f>(7/6)-1</f>
        <v>0.16666666666666674</v>
      </c>
      <c r="Q12" s="20">
        <f>P12/10</f>
        <v>1.6666666666666673E-2</v>
      </c>
      <c r="R12" s="18" t="s">
        <v>71</v>
      </c>
      <c r="S12" s="22"/>
    </row>
    <row r="13" spans="1:19" ht="56.25" x14ac:dyDescent="0.2">
      <c r="A13" s="14" t="s">
        <v>42</v>
      </c>
      <c r="B13" s="15"/>
      <c r="C13" s="15" t="s">
        <v>43</v>
      </c>
      <c r="D13" s="15"/>
      <c r="E13" s="43">
        <v>3000</v>
      </c>
      <c r="F13" s="43">
        <v>3350</v>
      </c>
      <c r="G13" s="44">
        <v>3085.5</v>
      </c>
      <c r="H13" s="44">
        <v>3085.5</v>
      </c>
      <c r="I13" s="44">
        <v>3085.5</v>
      </c>
      <c r="J13" s="15" t="s">
        <v>61</v>
      </c>
      <c r="K13" s="18" t="s">
        <v>52</v>
      </c>
      <c r="L13" s="23" t="s">
        <v>60</v>
      </c>
      <c r="M13" s="18" t="s">
        <v>70</v>
      </c>
      <c r="N13" s="19">
        <v>1</v>
      </c>
      <c r="O13" s="20">
        <v>1</v>
      </c>
      <c r="P13" s="25">
        <f>(7/7)</f>
        <v>1</v>
      </c>
      <c r="Q13" s="20">
        <f>P13/100%</f>
        <v>1</v>
      </c>
      <c r="R13" s="18" t="s">
        <v>71</v>
      </c>
      <c r="S13" s="22"/>
    </row>
    <row r="14" spans="1:19" ht="67.5" x14ac:dyDescent="0.2">
      <c r="A14" s="14" t="s">
        <v>42</v>
      </c>
      <c r="B14" s="15"/>
      <c r="C14" s="15" t="s">
        <v>43</v>
      </c>
      <c r="D14" s="15"/>
      <c r="E14" s="43">
        <v>3000</v>
      </c>
      <c r="F14" s="43">
        <v>3350</v>
      </c>
      <c r="G14" s="44">
        <v>3085.5</v>
      </c>
      <c r="H14" s="44">
        <v>3085.5</v>
      </c>
      <c r="I14" s="44">
        <v>3085.5</v>
      </c>
      <c r="J14" s="15" t="s">
        <v>61</v>
      </c>
      <c r="K14" s="26" t="s">
        <v>47</v>
      </c>
      <c r="L14" s="23" t="s">
        <v>60</v>
      </c>
      <c r="M14" s="18" t="s">
        <v>65</v>
      </c>
      <c r="N14" s="19">
        <v>1</v>
      </c>
      <c r="O14" s="20">
        <v>1</v>
      </c>
      <c r="P14" s="21">
        <f>(1/1)</f>
        <v>1</v>
      </c>
      <c r="Q14" s="20">
        <f>P14/100%</f>
        <v>1</v>
      </c>
      <c r="R14" s="18" t="s">
        <v>71</v>
      </c>
      <c r="S14" s="22"/>
    </row>
    <row r="16" spans="1:19" x14ac:dyDescent="0.2">
      <c r="A16" s="27" t="s">
        <v>72</v>
      </c>
      <c r="B16" s="27"/>
      <c r="C16" s="27"/>
      <c r="D16" s="27"/>
      <c r="E16" s="27"/>
      <c r="F16" s="27"/>
      <c r="G16" s="27"/>
      <c r="H16" s="27"/>
      <c r="I16" s="27"/>
    </row>
    <row r="18" spans="1:6" x14ac:dyDescent="0.2">
      <c r="B18" s="39" t="s">
        <v>74</v>
      </c>
      <c r="C18" s="40"/>
      <c r="D18" s="41"/>
      <c r="E18" s="41"/>
      <c r="F18" s="42" t="s">
        <v>75</v>
      </c>
    </row>
    <row r="19" spans="1:6" x14ac:dyDescent="0.2">
      <c r="B19" s="39"/>
      <c r="C19" s="40"/>
      <c r="D19" s="41"/>
      <c r="E19" s="41"/>
      <c r="F19" s="42"/>
    </row>
    <row r="20" spans="1:6" ht="33.75" x14ac:dyDescent="0.2">
      <c r="B20" s="39" t="s">
        <v>76</v>
      </c>
      <c r="C20" s="40"/>
      <c r="D20" s="41"/>
      <c r="E20" s="41"/>
      <c r="F20" s="42" t="s">
        <v>77</v>
      </c>
    </row>
    <row r="21" spans="1:6" x14ac:dyDescent="0.2">
      <c r="A21" s="40"/>
      <c r="B21" s="40"/>
      <c r="C21" s="41"/>
      <c r="D21" s="41"/>
      <c r="E21" s="41"/>
    </row>
  </sheetData>
  <mergeCells count="17">
    <mergeCell ref="A1:S1"/>
    <mergeCell ref="E2:I2"/>
    <mergeCell ref="A2:A3"/>
    <mergeCell ref="B2:B3"/>
    <mergeCell ref="C2:C3"/>
    <mergeCell ref="D2:D3"/>
    <mergeCell ref="S2:S3"/>
    <mergeCell ref="R2:R3"/>
    <mergeCell ref="Q2:Q3"/>
    <mergeCell ref="L2:L3"/>
    <mergeCell ref="O2:O3"/>
    <mergeCell ref="P2:P3"/>
    <mergeCell ref="A16:I16"/>
    <mergeCell ref="J2:J3"/>
    <mergeCell ref="K2:K3"/>
    <mergeCell ref="M2:M3"/>
    <mergeCell ref="N2:N3"/>
  </mergeCells>
  <pageMargins left="3.937007874015748E-2" right="3.937007874015748E-2" top="0.74803149606299213" bottom="0.74803149606299213" header="0.31496062992125984" footer="0.31496062992125984"/>
  <pageSetup scale="5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Roxana</cp:lastModifiedBy>
  <cp:lastPrinted>2019-01-23T19:04:13Z</cp:lastPrinted>
  <dcterms:created xsi:type="dcterms:W3CDTF">2014-10-22T05:35:08Z</dcterms:created>
  <dcterms:modified xsi:type="dcterms:W3CDTF">2019-01-23T19:05:17Z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